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7DD6A52A-0BDD-43D4-93D8-3961172D9977}" xr6:coauthVersionLast="46" xr6:coauthVersionMax="46" xr10:uidLastSave="{00000000-0000-0000-0000-000000000000}"/>
  <bookViews>
    <workbookView xWindow="1110" yWindow="1185" windowWidth="30075" windowHeight="20550" xr2:uid="{A0D8EA41-FCD9-4368-97F4-110F36B1BA2E}"/>
  </bookViews>
  <sheets>
    <sheet name="Overview" sheetId="2" r:id="rId1"/>
    <sheet name="Drivers method" sheetId="15" r:id="rId2"/>
    <sheet name="Table S4-1 Revenue" sheetId="6" r:id="rId3"/>
    <sheet name="Table S4-2 Expenses" sheetId="7" r:id="rId4"/>
    <sheet name="Table S4-3 Capital items" sheetId="8" r:id="rId5"/>
    <sheet name="Table S4-4 CW payments" sheetId="9" r:id="rId6"/>
    <sheet name="Table S4-5 Net impact CW paymts" sheetId="10" r:id="rId7"/>
    <sheet name="Table S4-6 Drivers of GST dist." sheetId="11" r:id="rId8"/>
  </sheets>
  <definedNames>
    <definedName name="GST_Total_Revenue">'Table S4-1 Revenue'!$B$12:$J$12</definedName>
    <definedName name="Illustrative">#REF!</definedName>
    <definedName name="_xlnm.Print_Area" localSheetId="3">'Table S4-2 Expenses'!$A$1:$J$20</definedName>
    <definedName name="_xlnm.Print_Area" localSheetId="7">'Table S4-6 Drivers of GST dist.'!$A$2:$J$28</definedName>
    <definedName name="PrintArea1">'Table S4-1 Revenue'!$A$3:$J$12</definedName>
    <definedName name="PrintArea2">'Table S4-2 Expenses'!$A$2:$J$15</definedName>
    <definedName name="PrintArea3">'Table S4-3 Capital items'!$A$2:$J$6</definedName>
    <definedName name="PrintArea4">'Table S4-5 Net impact CW paymts'!$A$2:$J$19</definedName>
    <definedName name="PrintArea5">'Table S4-6 Drivers of GST dist.'!$A$2:$J$28</definedName>
    <definedName name="PrintArea6">'Table S4-4 CW payments'!$A$2:$J$8</definedName>
    <definedName name="PrintArea7">'Table S4-5 Net impact CW paymts'!$A$2:$J$16</definedName>
    <definedName name="PrintArea8">'Table S4-6 Drivers of GST dist.'!$A$2:$J$10</definedName>
  </definedNames>
  <calcPr calcId="191029"/>
  <pivotCaches>
    <pivotCache cacheId="33"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9" i="15" l="1"/>
  <c r="C200" i="15"/>
  <c r="C201" i="15"/>
  <c r="C202" i="15"/>
  <c r="C206" i="15"/>
  <c r="C207" i="15"/>
  <c r="C212" i="15"/>
  <c r="C213" i="15"/>
  <c r="C214" i="15"/>
  <c r="C218" i="15"/>
  <c r="C219" i="15"/>
  <c r="C220" i="15"/>
  <c r="C221" i="15"/>
  <c r="D192" i="15" a="1"/>
  <c r="D192" i="15" s="1"/>
  <c r="D184" i="15" a="1"/>
  <c r="D183" i="15" a="1"/>
  <c r="C178" i="15" a="1"/>
  <c r="D142" i="15" a="1"/>
  <c r="L142" i="15" s="1"/>
  <c r="D137" i="15" a="1"/>
  <c r="L137" i="15" s="1"/>
  <c r="D127" i="15" a="1"/>
  <c r="L127" i="15" s="1"/>
  <c r="D111" i="15" a="1"/>
  <c r="L111" i="15" s="1"/>
  <c r="C171" i="15" a="1"/>
  <c r="C166" i="15" a="1"/>
  <c r="C158" i="15" a="1"/>
  <c r="D155" i="15" a="1"/>
  <c r="F155" i="15" s="1"/>
  <c r="D149" i="15" a="1"/>
  <c r="E149" i="15" s="1"/>
  <c r="D148" i="15" a="1"/>
  <c r="D148" i="15" s="1"/>
  <c r="C143" i="15" a="1"/>
  <c r="C143" i="15" s="1"/>
  <c r="Z92" i="15" a="1"/>
  <c r="AF92" i="15" s="1"/>
  <c r="Z87" i="15" a="1"/>
  <c r="AG87" i="15" s="1"/>
  <c r="Z77" i="15" a="1"/>
  <c r="AH77" i="15" s="1"/>
  <c r="D101" i="15" a="1"/>
  <c r="F101" i="15" s="1"/>
  <c r="X75" i="15" a="1"/>
  <c r="X74" i="15" a="1"/>
  <c r="X73" i="15" a="1"/>
  <c r="X72" i="15" a="1"/>
  <c r="X71" i="15" a="1"/>
  <c r="X70" i="15" a="1"/>
  <c r="X69" i="15" a="1"/>
  <c r="X68" i="15" a="1"/>
  <c r="X67" i="15" a="1"/>
  <c r="X66" i="15" a="1"/>
  <c r="X65" i="15" a="1"/>
  <c r="X64" i="15" a="1"/>
  <c r="X63" i="15" a="1"/>
  <c r="X62" i="15" a="1"/>
  <c r="X54" i="15" a="1"/>
  <c r="X55" i="15" a="1"/>
  <c r="X56" i="15" a="1"/>
  <c r="X57" i="15" a="1"/>
  <c r="X58" i="15" a="1"/>
  <c r="X59" i="15" a="1"/>
  <c r="X53" i="15" a="1"/>
  <c r="Z93" i="15" a="1"/>
  <c r="Z88" i="15" a="1"/>
  <c r="Z78" i="15" a="1"/>
  <c r="Z62" i="15" a="1"/>
  <c r="Z53" i="15" a="1"/>
  <c r="Z61" i="15" a="1"/>
  <c r="AH61" i="15" s="1"/>
  <c r="Z52" i="15" a="1"/>
  <c r="AB52" i="15" s="1"/>
  <c r="N93" i="15" a="1"/>
  <c r="N88" i="15" a="1"/>
  <c r="N78" i="15" a="1"/>
  <c r="N62" i="15" a="1"/>
  <c r="N53" i="15" a="1"/>
  <c r="B93" i="15" a="1"/>
  <c r="B93" i="15" s="1"/>
  <c r="H93" i="15"/>
  <c r="I93" i="15"/>
  <c r="B88" i="15" a="1"/>
  <c r="B88" i="15" s="1"/>
  <c r="B78" i="15" a="1"/>
  <c r="D78" i="15" s="1"/>
  <c r="B62" i="15" a="1"/>
  <c r="B62" i="15" s="1"/>
  <c r="B53" i="15" a="1"/>
  <c r="B53" i="15" s="1"/>
  <c r="AL52" i="15" a="1"/>
  <c r="AN52" i="15" s="1"/>
  <c r="N61" i="15" a="1"/>
  <c r="V61" i="15" s="1"/>
  <c r="N52" i="15" a="1"/>
  <c r="V52" i="15" s="1"/>
  <c r="C92" i="15" a="1"/>
  <c r="K92" i="15" s="1"/>
  <c r="C87" i="15" a="1"/>
  <c r="K87" i="15" s="1"/>
  <c r="C77" i="15" a="1"/>
  <c r="K77" i="15" s="1"/>
  <c r="C61" i="15" a="1"/>
  <c r="K61" i="15" s="1"/>
  <c r="C52" i="15" a="1"/>
  <c r="C52" i="15" s="1"/>
  <c r="B2" i="15" a="1"/>
  <c r="I2" i="15" s="1"/>
  <c r="J192" i="15" l="1"/>
  <c r="I192" i="15"/>
  <c r="H192" i="15"/>
  <c r="K192" i="15"/>
  <c r="G192" i="15"/>
  <c r="F192" i="15"/>
  <c r="E192" i="15"/>
  <c r="L192" i="15"/>
  <c r="E142" i="15"/>
  <c r="F142" i="15"/>
  <c r="H142" i="15"/>
  <c r="I142" i="15"/>
  <c r="G142" i="15"/>
  <c r="J142" i="15"/>
  <c r="K142" i="15"/>
  <c r="D142" i="15"/>
  <c r="H137" i="15"/>
  <c r="E137" i="15"/>
  <c r="F137" i="15"/>
  <c r="I137" i="15"/>
  <c r="G137" i="15"/>
  <c r="J137" i="15"/>
  <c r="K137" i="15"/>
  <c r="D137" i="15"/>
  <c r="F127" i="15"/>
  <c r="E127" i="15"/>
  <c r="H127" i="15"/>
  <c r="I127" i="15"/>
  <c r="G127" i="15"/>
  <c r="J127" i="15"/>
  <c r="K127" i="15"/>
  <c r="D127" i="15"/>
  <c r="G111" i="15"/>
  <c r="E111" i="15"/>
  <c r="H111" i="15"/>
  <c r="F111" i="15"/>
  <c r="I111" i="15"/>
  <c r="J111" i="15"/>
  <c r="K111" i="15"/>
  <c r="D111" i="15"/>
  <c r="Z87" i="15"/>
  <c r="AH87" i="15"/>
  <c r="AA87" i="15"/>
  <c r="G39" i="15"/>
  <c r="B37" i="15"/>
  <c r="E34" i="15"/>
  <c r="J31" i="15"/>
  <c r="B29" i="15"/>
  <c r="E24" i="15"/>
  <c r="B18" i="15"/>
  <c r="D13" i="15"/>
  <c r="C7" i="15"/>
  <c r="I40" i="15"/>
  <c r="D38" i="15"/>
  <c r="H35" i="15"/>
  <c r="C33" i="15"/>
  <c r="H30" i="15"/>
  <c r="B26" i="15"/>
  <c r="K21" i="15"/>
  <c r="H15" i="15"/>
  <c r="G9" i="15"/>
  <c r="I4" i="15"/>
  <c r="H40" i="15"/>
  <c r="B38" i="15"/>
  <c r="G35" i="15"/>
  <c r="B33" i="15"/>
  <c r="E30" i="15"/>
  <c r="K25" i="15"/>
  <c r="E20" i="15"/>
  <c r="G15" i="15"/>
  <c r="D9" i="15"/>
  <c r="C3" i="15"/>
  <c r="F40" i="15"/>
  <c r="K37" i="15"/>
  <c r="F35" i="15"/>
  <c r="I32" i="15"/>
  <c r="D29" i="15"/>
  <c r="J25" i="15"/>
  <c r="K19" i="15"/>
  <c r="K13" i="15"/>
  <c r="C9" i="15"/>
  <c r="J2" i="15"/>
  <c r="AD87" i="15"/>
  <c r="J41" i="15"/>
  <c r="H36" i="15"/>
  <c r="B34" i="15"/>
  <c r="G31" i="15"/>
  <c r="G27" i="15"/>
  <c r="E22" i="15"/>
  <c r="G17" i="15"/>
  <c r="G11" i="15"/>
  <c r="D5" i="15"/>
  <c r="H39" i="15"/>
  <c r="H34" i="15"/>
  <c r="K31" i="15"/>
  <c r="F24" i="15"/>
  <c r="G13" i="15"/>
  <c r="G7" i="15"/>
  <c r="K41" i="15"/>
  <c r="F39" i="15"/>
  <c r="I36" i="15"/>
  <c r="D34" i="15"/>
  <c r="H31" i="15"/>
  <c r="H27" i="15"/>
  <c r="K23" i="15"/>
  <c r="K17" i="15"/>
  <c r="H11" i="15"/>
  <c r="J6" i="15"/>
  <c r="C39" i="15"/>
  <c r="B41" i="15"/>
  <c r="E38" i="15"/>
  <c r="J35" i="15"/>
  <c r="D33" i="15"/>
  <c r="I30" i="15"/>
  <c r="F27" i="15"/>
  <c r="B22" i="15"/>
  <c r="K15" i="15"/>
  <c r="C11" i="15"/>
  <c r="C5" i="15"/>
  <c r="C37" i="15"/>
  <c r="C29" i="15"/>
  <c r="H19" i="15"/>
  <c r="J155" i="15"/>
  <c r="E155" i="15"/>
  <c r="L155" i="15"/>
  <c r="D155" i="15"/>
  <c r="K155" i="15"/>
  <c r="I155" i="15"/>
  <c r="H155" i="15"/>
  <c r="G155" i="15"/>
  <c r="D149" i="15"/>
  <c r="K149" i="15"/>
  <c r="J149" i="15"/>
  <c r="I149" i="15"/>
  <c r="H149" i="15"/>
  <c r="G149" i="15"/>
  <c r="L149" i="15"/>
  <c r="F149" i="15"/>
  <c r="J148" i="15"/>
  <c r="I148" i="15"/>
  <c r="K148" i="15"/>
  <c r="H148" i="15"/>
  <c r="G148" i="15"/>
  <c r="F148" i="15"/>
  <c r="E148" i="15"/>
  <c r="L148" i="15"/>
  <c r="Z92" i="15"/>
  <c r="AH92" i="15"/>
  <c r="AA92" i="15"/>
  <c r="AB92" i="15"/>
  <c r="AD92" i="15"/>
  <c r="AE92" i="15"/>
  <c r="AG92" i="15"/>
  <c r="AC92" i="15"/>
  <c r="AB87" i="15"/>
  <c r="AC87" i="15"/>
  <c r="AE87" i="15"/>
  <c r="AF87" i="15"/>
  <c r="AA77" i="15"/>
  <c r="AB77" i="15"/>
  <c r="AC77" i="15"/>
  <c r="AD77" i="15"/>
  <c r="AE77" i="15"/>
  <c r="AF77" i="15"/>
  <c r="AG77" i="15"/>
  <c r="Z77" i="15"/>
  <c r="J101" i="15"/>
  <c r="E101" i="15"/>
  <c r="L101" i="15"/>
  <c r="D101" i="15"/>
  <c r="K101" i="15"/>
  <c r="I101" i="15"/>
  <c r="H101" i="15"/>
  <c r="G101" i="15"/>
  <c r="AB61" i="15"/>
  <c r="AC61" i="15"/>
  <c r="AD61" i="15"/>
  <c r="AA61" i="15"/>
  <c r="AE61" i="15"/>
  <c r="AF61" i="15"/>
  <c r="AG61" i="15"/>
  <c r="Z61" i="15"/>
  <c r="AF52" i="15"/>
  <c r="AA52" i="15"/>
  <c r="AH52" i="15"/>
  <c r="Z52" i="15"/>
  <c r="AG52" i="15"/>
  <c r="AE52" i="15"/>
  <c r="AD52" i="15"/>
  <c r="AC52" i="15"/>
  <c r="E93" i="15"/>
  <c r="G93" i="15"/>
  <c r="F93" i="15"/>
  <c r="D93" i="15"/>
  <c r="K93" i="15"/>
  <c r="C93" i="15"/>
  <c r="J93" i="15"/>
  <c r="E90" i="15"/>
  <c r="G89" i="15"/>
  <c r="H88" i="15"/>
  <c r="G88" i="15"/>
  <c r="F88" i="15"/>
  <c r="K89" i="15"/>
  <c r="E88" i="15"/>
  <c r="H90" i="15"/>
  <c r="J89" i="15"/>
  <c r="B89" i="15"/>
  <c r="D88" i="15"/>
  <c r="D90" i="15"/>
  <c r="C90" i="15"/>
  <c r="B90" i="15"/>
  <c r="G90" i="15"/>
  <c r="I89" i="15"/>
  <c r="K88" i="15"/>
  <c r="C88" i="15"/>
  <c r="I88" i="15"/>
  <c r="F89" i="15"/>
  <c r="K90" i="15"/>
  <c r="E89" i="15"/>
  <c r="J90" i="15"/>
  <c r="D89" i="15"/>
  <c r="I90" i="15"/>
  <c r="C89" i="15"/>
  <c r="F90" i="15"/>
  <c r="H89" i="15"/>
  <c r="J88" i="15"/>
  <c r="G84" i="15"/>
  <c r="G80" i="15"/>
  <c r="C78" i="15"/>
  <c r="F84" i="15"/>
  <c r="J82" i="15"/>
  <c r="B82" i="15"/>
  <c r="D81" i="15"/>
  <c r="F80" i="15"/>
  <c r="H79" i="15"/>
  <c r="J78" i="15"/>
  <c r="B78" i="15"/>
  <c r="K85" i="15"/>
  <c r="C85" i="15"/>
  <c r="E84" i="15"/>
  <c r="G83" i="15"/>
  <c r="I82" i="15"/>
  <c r="K81" i="15"/>
  <c r="P81" i="15" s="1"/>
  <c r="C81" i="15"/>
  <c r="E80" i="15"/>
  <c r="G79" i="15"/>
  <c r="I78" i="15"/>
  <c r="J85" i="15"/>
  <c r="B85" i="15"/>
  <c r="D84" i="15"/>
  <c r="F83" i="15"/>
  <c r="H82" i="15"/>
  <c r="J81" i="15"/>
  <c r="B81" i="15"/>
  <c r="D80" i="15"/>
  <c r="F79" i="15"/>
  <c r="H78" i="15"/>
  <c r="E85" i="15"/>
  <c r="I83" i="15"/>
  <c r="C82" i="15"/>
  <c r="I79" i="15"/>
  <c r="D85" i="15"/>
  <c r="K84" i="15"/>
  <c r="C84" i="15"/>
  <c r="E83" i="15"/>
  <c r="G82" i="15"/>
  <c r="K80" i="15"/>
  <c r="S80" i="15" s="1"/>
  <c r="C80" i="15"/>
  <c r="E79" i="15"/>
  <c r="H85" i="15"/>
  <c r="B84" i="15"/>
  <c r="H81" i="15"/>
  <c r="D79" i="15"/>
  <c r="G85" i="15"/>
  <c r="I84" i="15"/>
  <c r="K83" i="15"/>
  <c r="C83" i="15"/>
  <c r="E82" i="15"/>
  <c r="G81" i="15"/>
  <c r="I80" i="15"/>
  <c r="K79" i="15"/>
  <c r="C79" i="15"/>
  <c r="E78" i="15"/>
  <c r="K82" i="15"/>
  <c r="E81" i="15"/>
  <c r="K78" i="15"/>
  <c r="H83" i="15"/>
  <c r="I85" i="15"/>
  <c r="I81" i="15"/>
  <c r="G78" i="15"/>
  <c r="J84" i="15"/>
  <c r="D83" i="15"/>
  <c r="F82" i="15"/>
  <c r="J80" i="15"/>
  <c r="B80" i="15"/>
  <c r="F78" i="15"/>
  <c r="F85" i="15"/>
  <c r="H84" i="15"/>
  <c r="J83" i="15"/>
  <c r="B83" i="15"/>
  <c r="D82" i="15"/>
  <c r="F81" i="15"/>
  <c r="H80" i="15"/>
  <c r="J79" i="15"/>
  <c r="B79" i="15"/>
  <c r="F75" i="15"/>
  <c r="H74" i="15"/>
  <c r="J73" i="15"/>
  <c r="B73" i="15"/>
  <c r="D72" i="15"/>
  <c r="F71" i="15"/>
  <c r="H70" i="15"/>
  <c r="J69" i="15"/>
  <c r="B69" i="15"/>
  <c r="D68" i="15"/>
  <c r="F67" i="15"/>
  <c r="H66" i="15"/>
  <c r="J65" i="15"/>
  <c r="B65" i="15"/>
  <c r="D64" i="15"/>
  <c r="F63" i="15"/>
  <c r="H62" i="15"/>
  <c r="G75" i="15"/>
  <c r="K73" i="15"/>
  <c r="V73" i="15" s="1"/>
  <c r="I70" i="15"/>
  <c r="E68" i="15"/>
  <c r="K65" i="15"/>
  <c r="V65" i="15" s="1"/>
  <c r="G63" i="15"/>
  <c r="I73" i="15"/>
  <c r="K72" i="15"/>
  <c r="P72" i="15" s="1"/>
  <c r="C72" i="15"/>
  <c r="E71" i="15"/>
  <c r="G70" i="15"/>
  <c r="I69" i="15"/>
  <c r="K68" i="15"/>
  <c r="Q68" i="15" s="1"/>
  <c r="C68" i="15"/>
  <c r="E67" i="15"/>
  <c r="G66" i="15"/>
  <c r="I65" i="15"/>
  <c r="K64" i="15"/>
  <c r="S64" i="15" s="1"/>
  <c r="C64" i="15"/>
  <c r="E63" i="15"/>
  <c r="G62" i="15"/>
  <c r="D75" i="15"/>
  <c r="F74" i="15"/>
  <c r="H73" i="15"/>
  <c r="J72" i="15"/>
  <c r="B72" i="15"/>
  <c r="D71" i="15"/>
  <c r="F70" i="15"/>
  <c r="H69" i="15"/>
  <c r="J68" i="15"/>
  <c r="B68" i="15"/>
  <c r="D67" i="15"/>
  <c r="F66" i="15"/>
  <c r="H65" i="15"/>
  <c r="J64" i="15"/>
  <c r="B64" i="15"/>
  <c r="D63" i="15"/>
  <c r="F62" i="15"/>
  <c r="I74" i="15"/>
  <c r="E72" i="15"/>
  <c r="K69" i="15"/>
  <c r="P69" i="15" s="1"/>
  <c r="G67" i="15"/>
  <c r="C65" i="15"/>
  <c r="I62" i="15"/>
  <c r="E75" i="15"/>
  <c r="C75" i="15"/>
  <c r="G73" i="15"/>
  <c r="K71" i="15"/>
  <c r="O71" i="15" s="1"/>
  <c r="E70" i="15"/>
  <c r="C67" i="15"/>
  <c r="J75" i="15"/>
  <c r="B75" i="15"/>
  <c r="D74" i="15"/>
  <c r="F73" i="15"/>
  <c r="H72" i="15"/>
  <c r="J71" i="15"/>
  <c r="B71" i="15"/>
  <c r="D70" i="15"/>
  <c r="F69" i="15"/>
  <c r="H68" i="15"/>
  <c r="J67" i="15"/>
  <c r="B67" i="15"/>
  <c r="D66" i="15"/>
  <c r="F65" i="15"/>
  <c r="H64" i="15"/>
  <c r="J63" i="15"/>
  <c r="B63" i="15"/>
  <c r="D62" i="15"/>
  <c r="C73" i="15"/>
  <c r="G71" i="15"/>
  <c r="C69" i="15"/>
  <c r="I66" i="15"/>
  <c r="E64" i="15"/>
  <c r="G74" i="15"/>
  <c r="K75" i="15"/>
  <c r="E74" i="15"/>
  <c r="I72" i="15"/>
  <c r="C71" i="15"/>
  <c r="G69" i="15"/>
  <c r="I68" i="15"/>
  <c r="K67" i="15"/>
  <c r="S67" i="15" s="1"/>
  <c r="E66" i="15"/>
  <c r="G65" i="15"/>
  <c r="I64" i="15"/>
  <c r="K63" i="15"/>
  <c r="O63" i="15" s="1"/>
  <c r="C63" i="15"/>
  <c r="E62" i="15"/>
  <c r="I75" i="15"/>
  <c r="K74" i="15"/>
  <c r="C74" i="15"/>
  <c r="E73" i="15"/>
  <c r="G72" i="15"/>
  <c r="I71" i="15"/>
  <c r="K70" i="15"/>
  <c r="V70" i="15" s="1"/>
  <c r="C70" i="15"/>
  <c r="E69" i="15"/>
  <c r="G68" i="15"/>
  <c r="I67" i="15"/>
  <c r="K66" i="15"/>
  <c r="T66" i="15" s="1"/>
  <c r="C66" i="15"/>
  <c r="E65" i="15"/>
  <c r="G64" i="15"/>
  <c r="I63" i="15"/>
  <c r="K62" i="15"/>
  <c r="C62" i="15"/>
  <c r="H75" i="15"/>
  <c r="J74" i="15"/>
  <c r="B74" i="15"/>
  <c r="D73" i="15"/>
  <c r="F72" i="15"/>
  <c r="H71" i="15"/>
  <c r="J70" i="15"/>
  <c r="B70" i="15"/>
  <c r="D69" i="15"/>
  <c r="F68" i="15"/>
  <c r="H67" i="15"/>
  <c r="J66" i="15"/>
  <c r="B66" i="15"/>
  <c r="D65" i="15"/>
  <c r="F64" i="15"/>
  <c r="H63" i="15"/>
  <c r="J62" i="15"/>
  <c r="I57" i="15"/>
  <c r="E55" i="15"/>
  <c r="D59" i="15"/>
  <c r="F58" i="15"/>
  <c r="H57" i="15"/>
  <c r="J56" i="15"/>
  <c r="B56" i="15"/>
  <c r="D55" i="15"/>
  <c r="F54" i="15"/>
  <c r="H53" i="15"/>
  <c r="E59" i="15"/>
  <c r="K56" i="15"/>
  <c r="V56" i="15" s="1"/>
  <c r="G54" i="15"/>
  <c r="E58" i="15"/>
  <c r="K55" i="15"/>
  <c r="R55" i="15" s="1"/>
  <c r="G53" i="15"/>
  <c r="J59" i="15"/>
  <c r="B59" i="15"/>
  <c r="D58" i="15"/>
  <c r="F57" i="15"/>
  <c r="H56" i="15"/>
  <c r="J55" i="15"/>
  <c r="B55" i="15"/>
  <c r="D54" i="15"/>
  <c r="F53" i="15"/>
  <c r="K59" i="15"/>
  <c r="U59" i="15" s="1"/>
  <c r="G57" i="15"/>
  <c r="C55" i="15"/>
  <c r="J58" i="15"/>
  <c r="B58" i="15"/>
  <c r="D57" i="15"/>
  <c r="F56" i="15"/>
  <c r="H55" i="15"/>
  <c r="J54" i="15"/>
  <c r="B54" i="15"/>
  <c r="D53" i="15"/>
  <c r="G58" i="15"/>
  <c r="C56" i="15"/>
  <c r="I53" i="15"/>
  <c r="C59" i="15"/>
  <c r="I56" i="15"/>
  <c r="E54" i="15"/>
  <c r="I59" i="15"/>
  <c r="K58" i="15"/>
  <c r="V58" i="15" s="1"/>
  <c r="C58" i="15"/>
  <c r="E57" i="15"/>
  <c r="G56" i="15"/>
  <c r="I55" i="15"/>
  <c r="K54" i="15"/>
  <c r="N54" i="15" s="1"/>
  <c r="C54" i="15"/>
  <c r="E53" i="15"/>
  <c r="H59" i="15"/>
  <c r="G59" i="15"/>
  <c r="I58" i="15"/>
  <c r="K57" i="15"/>
  <c r="P57" i="15" s="1"/>
  <c r="C57" i="15"/>
  <c r="E56" i="15"/>
  <c r="G55" i="15"/>
  <c r="I54" i="15"/>
  <c r="K53" i="15"/>
  <c r="C53" i="15"/>
  <c r="F59" i="15"/>
  <c r="H58" i="15"/>
  <c r="J57" i="15"/>
  <c r="B57" i="15"/>
  <c r="D56" i="15"/>
  <c r="F55" i="15"/>
  <c r="H54" i="15"/>
  <c r="J53" i="15"/>
  <c r="AM52" i="15"/>
  <c r="AT52" i="15"/>
  <c r="AL52" i="15"/>
  <c r="AS52" i="15"/>
  <c r="AR52" i="15"/>
  <c r="AP52" i="15"/>
  <c r="AO52" i="15"/>
  <c r="AQ52" i="15"/>
  <c r="O61" i="15"/>
  <c r="P61" i="15"/>
  <c r="Q61" i="15"/>
  <c r="R61" i="15"/>
  <c r="S61" i="15"/>
  <c r="T61" i="15"/>
  <c r="U61" i="15"/>
  <c r="N61" i="15"/>
  <c r="O52" i="15"/>
  <c r="Q52" i="15"/>
  <c r="R52" i="15"/>
  <c r="S52" i="15"/>
  <c r="T52" i="15"/>
  <c r="U52" i="15"/>
  <c r="P52" i="15"/>
  <c r="N52" i="15"/>
  <c r="G92" i="15"/>
  <c r="E92" i="15"/>
  <c r="F92" i="15"/>
  <c r="H92" i="15"/>
  <c r="I92" i="15"/>
  <c r="J92" i="15"/>
  <c r="D92" i="15"/>
  <c r="C92" i="15"/>
  <c r="D87" i="15"/>
  <c r="E87" i="15"/>
  <c r="F87" i="15"/>
  <c r="G87" i="15"/>
  <c r="H87" i="15"/>
  <c r="I87" i="15"/>
  <c r="J87" i="15"/>
  <c r="C87" i="15"/>
  <c r="D77" i="15"/>
  <c r="I77" i="15"/>
  <c r="J77" i="15"/>
  <c r="E77" i="15"/>
  <c r="F77" i="15"/>
  <c r="G77" i="15"/>
  <c r="H77" i="15"/>
  <c r="C77" i="15"/>
  <c r="E61" i="15"/>
  <c r="F61" i="15"/>
  <c r="D61" i="15"/>
  <c r="H61" i="15"/>
  <c r="G61" i="15"/>
  <c r="I61" i="15"/>
  <c r="J61" i="15"/>
  <c r="C61" i="15"/>
  <c r="F52" i="15"/>
  <c r="G52" i="15"/>
  <c r="E52" i="15"/>
  <c r="I52" i="15"/>
  <c r="D52" i="15"/>
  <c r="J52" i="15"/>
  <c r="H52" i="15"/>
  <c r="K52" i="15"/>
  <c r="C2" i="15"/>
  <c r="K2" i="15"/>
  <c r="I3" i="15"/>
  <c r="G4" i="15"/>
  <c r="E5" i="15"/>
  <c r="C6" i="15"/>
  <c r="K6" i="15"/>
  <c r="I7" i="15"/>
  <c r="G8" i="15"/>
  <c r="E9" i="15"/>
  <c r="C10" i="15"/>
  <c r="K10" i="15"/>
  <c r="I11" i="15"/>
  <c r="G12" i="15"/>
  <c r="E13" i="15"/>
  <c r="C14" i="15"/>
  <c r="K14" i="15"/>
  <c r="I15" i="15"/>
  <c r="G16" i="15"/>
  <c r="E17" i="15"/>
  <c r="C18" i="15"/>
  <c r="K18" i="15"/>
  <c r="I19" i="15"/>
  <c r="G20" i="15"/>
  <c r="E21" i="15"/>
  <c r="C22" i="15"/>
  <c r="K22" i="15"/>
  <c r="I23" i="15"/>
  <c r="G24" i="15"/>
  <c r="E25" i="15"/>
  <c r="C26" i="15"/>
  <c r="K26" i="15"/>
  <c r="I27" i="15"/>
  <c r="G28" i="15"/>
  <c r="E29" i="15"/>
  <c r="C30" i="15"/>
  <c r="K30" i="15"/>
  <c r="I31" i="15"/>
  <c r="G32" i="15"/>
  <c r="E33" i="15"/>
  <c r="C34" i="15"/>
  <c r="K34" i="15"/>
  <c r="I35" i="15"/>
  <c r="G36" i="15"/>
  <c r="E37" i="15"/>
  <c r="C38" i="15"/>
  <c r="K38" i="15"/>
  <c r="I39" i="15"/>
  <c r="G40" i="15"/>
  <c r="E41" i="15"/>
  <c r="D2" i="15"/>
  <c r="B3" i="15"/>
  <c r="J3" i="15"/>
  <c r="H4" i="15"/>
  <c r="F5" i="15"/>
  <c r="D6" i="15"/>
  <c r="B7" i="15"/>
  <c r="J7" i="15"/>
  <c r="H8" i="15"/>
  <c r="F9" i="15"/>
  <c r="D10" i="15"/>
  <c r="B11" i="15"/>
  <c r="J11" i="15"/>
  <c r="H12" i="15"/>
  <c r="F13" i="15"/>
  <c r="D14" i="15"/>
  <c r="B15" i="15"/>
  <c r="J15" i="15"/>
  <c r="H16" i="15"/>
  <c r="F17" i="15"/>
  <c r="D18" i="15"/>
  <c r="B19" i="15"/>
  <c r="J19" i="15"/>
  <c r="H20" i="15"/>
  <c r="F21" i="15"/>
  <c r="D22" i="15"/>
  <c r="B23" i="15"/>
  <c r="J23" i="15"/>
  <c r="H24" i="15"/>
  <c r="F25" i="15"/>
  <c r="D26" i="15"/>
  <c r="B27" i="15"/>
  <c r="J27" i="15"/>
  <c r="H28" i="15"/>
  <c r="F29" i="15"/>
  <c r="F2" i="15"/>
  <c r="D3" i="15"/>
  <c r="B4" i="15"/>
  <c r="J4" i="15"/>
  <c r="H5" i="15"/>
  <c r="F6" i="15"/>
  <c r="D7" i="15"/>
  <c r="B8" i="15"/>
  <c r="J8" i="15"/>
  <c r="H9" i="15"/>
  <c r="F10" i="15"/>
  <c r="D11" i="15"/>
  <c r="B12" i="15"/>
  <c r="J12" i="15"/>
  <c r="H13" i="15"/>
  <c r="F14" i="15"/>
  <c r="D15" i="15"/>
  <c r="B16" i="15"/>
  <c r="J16" i="15"/>
  <c r="H17" i="15"/>
  <c r="F18" i="15"/>
  <c r="D19" i="15"/>
  <c r="B20" i="15"/>
  <c r="J20" i="15"/>
  <c r="H21" i="15"/>
  <c r="F22" i="15"/>
  <c r="D23" i="15"/>
  <c r="B24" i="15"/>
  <c r="J24" i="15"/>
  <c r="H25" i="15"/>
  <c r="F26" i="15"/>
  <c r="D27" i="15"/>
  <c r="B28" i="15"/>
  <c r="J28" i="15"/>
  <c r="H29" i="15"/>
  <c r="F30" i="15"/>
  <c r="D31" i="15"/>
  <c r="B32" i="15"/>
  <c r="J32" i="15"/>
  <c r="H33" i="15"/>
  <c r="F34" i="15"/>
  <c r="D35" i="15"/>
  <c r="B36" i="15"/>
  <c r="J36" i="15"/>
  <c r="H37" i="15"/>
  <c r="F38" i="15"/>
  <c r="D39" i="15"/>
  <c r="B40" i="15"/>
  <c r="J40" i="15"/>
  <c r="H41" i="15"/>
  <c r="G2" i="15"/>
  <c r="E3" i="15"/>
  <c r="C4" i="15"/>
  <c r="K4" i="15"/>
  <c r="I5" i="15"/>
  <c r="G6" i="15"/>
  <c r="E7" i="15"/>
  <c r="C8" i="15"/>
  <c r="K8" i="15"/>
  <c r="I9" i="15"/>
  <c r="G10" i="15"/>
  <c r="E11" i="15"/>
  <c r="C12" i="15"/>
  <c r="K12" i="15"/>
  <c r="I13" i="15"/>
  <c r="G14" i="15"/>
  <c r="E15" i="15"/>
  <c r="C16" i="15"/>
  <c r="K16" i="15"/>
  <c r="I17" i="15"/>
  <c r="G18" i="15"/>
  <c r="E19" i="15"/>
  <c r="C20" i="15"/>
  <c r="K20" i="15"/>
  <c r="I21" i="15"/>
  <c r="G22" i="15"/>
  <c r="E23" i="15"/>
  <c r="C24" i="15"/>
  <c r="K24" i="15"/>
  <c r="I25" i="15"/>
  <c r="G26" i="15"/>
  <c r="E27" i="15"/>
  <c r="C28" i="15"/>
  <c r="K28" i="15"/>
  <c r="I29" i="15"/>
  <c r="G30" i="15"/>
  <c r="E31" i="15"/>
  <c r="C32" i="15"/>
  <c r="K32" i="15"/>
  <c r="I33" i="15"/>
  <c r="G34" i="15"/>
  <c r="E35" i="15"/>
  <c r="C36" i="15"/>
  <c r="K36" i="15"/>
  <c r="I37" i="15"/>
  <c r="G38" i="15"/>
  <c r="E39" i="15"/>
  <c r="C40" i="15"/>
  <c r="K40" i="15"/>
  <c r="I41" i="15"/>
  <c r="H2" i="15"/>
  <c r="F3" i="15"/>
  <c r="D4" i="15"/>
  <c r="B5" i="15"/>
  <c r="J5" i="15"/>
  <c r="H6" i="15"/>
  <c r="F7" i="15"/>
  <c r="D8" i="15"/>
  <c r="B9" i="15"/>
  <c r="J9" i="15"/>
  <c r="H10" i="15"/>
  <c r="F11" i="15"/>
  <c r="D12" i="15"/>
  <c r="B13" i="15"/>
  <c r="J13" i="15"/>
  <c r="H14" i="15"/>
  <c r="F15" i="15"/>
  <c r="D16" i="15"/>
  <c r="B17" i="15"/>
  <c r="J17" i="15"/>
  <c r="H18" i="15"/>
  <c r="F19" i="15"/>
  <c r="D20" i="15"/>
  <c r="B21" i="15"/>
  <c r="J21" i="15"/>
  <c r="H22" i="15"/>
  <c r="F23" i="15"/>
  <c r="D24" i="15"/>
  <c r="D41" i="15"/>
  <c r="K39" i="15"/>
  <c r="I38" i="15"/>
  <c r="F37" i="15"/>
  <c r="D36" i="15"/>
  <c r="J34" i="15"/>
  <c r="G33" i="15"/>
  <c r="E32" i="15"/>
  <c r="B31" i="15"/>
  <c r="J29" i="15"/>
  <c r="D28" i="15"/>
  <c r="H26" i="15"/>
  <c r="B25" i="15"/>
  <c r="J22" i="15"/>
  <c r="I20" i="15"/>
  <c r="I18" i="15"/>
  <c r="F16" i="15"/>
  <c r="E14" i="15"/>
  <c r="E12" i="15"/>
  <c r="B10" i="15"/>
  <c r="K7" i="15"/>
  <c r="K5" i="15"/>
  <c r="H3" i="15"/>
  <c r="D30" i="15"/>
  <c r="I28" i="15"/>
  <c r="C27" i="15"/>
  <c r="G25" i="15"/>
  <c r="H23" i="15"/>
  <c r="G21" i="15"/>
  <c r="G19" i="15"/>
  <c r="D17" i="15"/>
  <c r="C15" i="15"/>
  <c r="C13" i="15"/>
  <c r="J10" i="15"/>
  <c r="I8" i="15"/>
  <c r="I6" i="15"/>
  <c r="F4" i="15"/>
  <c r="E2" i="15"/>
  <c r="G41" i="15"/>
  <c r="E40" i="15"/>
  <c r="B39" i="15"/>
  <c r="J37" i="15"/>
  <c r="F36" i="15"/>
  <c r="C35" i="15"/>
  <c r="K33" i="15"/>
  <c r="H32" i="15"/>
  <c r="F31" i="15"/>
  <c r="B30" i="15"/>
  <c r="F28" i="15"/>
  <c r="J26" i="15"/>
  <c r="D25" i="15"/>
  <c r="G23" i="15"/>
  <c r="D21" i="15"/>
  <c r="C19" i="15"/>
  <c r="C17" i="15"/>
  <c r="J14" i="15"/>
  <c r="I12" i="15"/>
  <c r="I10" i="15"/>
  <c r="F8" i="15"/>
  <c r="E6" i="15"/>
  <c r="E4" i="15"/>
  <c r="B2" i="15"/>
  <c r="F41" i="15"/>
  <c r="D40" i="15"/>
  <c r="J38" i="15"/>
  <c r="G37" i="15"/>
  <c r="E36" i="15"/>
  <c r="B35" i="15"/>
  <c r="J33" i="15"/>
  <c r="F32" i="15"/>
  <c r="C31" i="15"/>
  <c r="K29" i="15"/>
  <c r="E28" i="15"/>
  <c r="I26" i="15"/>
  <c r="C25" i="15"/>
  <c r="C23" i="15"/>
  <c r="C21" i="15"/>
  <c r="J18" i="15"/>
  <c r="I16" i="15"/>
  <c r="I14" i="15"/>
  <c r="F12" i="15"/>
  <c r="E10" i="15"/>
  <c r="E8" i="15"/>
  <c r="B6" i="15"/>
  <c r="K3" i="15"/>
  <c r="C41" i="15"/>
  <c r="J39" i="15"/>
  <c r="H38" i="15"/>
  <c r="D37" i="15"/>
  <c r="K35" i="15"/>
  <c r="I34" i="15"/>
  <c r="F33" i="15"/>
  <c r="D32" i="15"/>
  <c r="J30" i="15"/>
  <c r="G29" i="15"/>
  <c r="K27" i="15"/>
  <c r="E26" i="15"/>
  <c r="I24" i="15"/>
  <c r="I22" i="15"/>
  <c r="F20" i="15"/>
  <c r="E18" i="15"/>
  <c r="E16" i="15"/>
  <c r="B14" i="15"/>
  <c r="K11" i="15"/>
  <c r="K9" i="15"/>
  <c r="H7" i="15"/>
  <c r="G5" i="15"/>
  <c r="G3" i="15"/>
  <c r="F184" i="15" l="1"/>
  <c r="E184" i="15"/>
  <c r="D184" i="15"/>
  <c r="I184" i="15"/>
  <c r="K184" i="15"/>
  <c r="G184" i="15"/>
  <c r="H184" i="15"/>
  <c r="J184" i="15"/>
  <c r="AB57" i="15"/>
  <c r="AD55" i="15"/>
  <c r="Z54" i="15"/>
  <c r="AE67" i="15"/>
  <c r="D97" i="15"/>
  <c r="I97" i="15"/>
  <c r="T78" i="15"/>
  <c r="AF78" i="15" s="1"/>
  <c r="N78" i="15"/>
  <c r="Z78" i="15" s="1"/>
  <c r="U78" i="15"/>
  <c r="AG78" i="15" s="1"/>
  <c r="S78" i="15"/>
  <c r="R78" i="15"/>
  <c r="AD78" i="15" s="1"/>
  <c r="P78" i="15"/>
  <c r="AB78" i="15" s="1"/>
  <c r="Q78" i="15"/>
  <c r="AC78" i="15" s="1"/>
  <c r="Q85" i="15"/>
  <c r="AC85" i="15" s="1"/>
  <c r="U85" i="15"/>
  <c r="AG85" i="15" s="1"/>
  <c r="P85" i="15"/>
  <c r="AB85" i="15" s="1"/>
  <c r="O85" i="15"/>
  <c r="AA85" i="15" s="1"/>
  <c r="V85" i="15"/>
  <c r="N85" i="15"/>
  <c r="Z85" i="15" s="1"/>
  <c r="T85" i="15"/>
  <c r="S85" i="15"/>
  <c r="AE85" i="15" s="1"/>
  <c r="R85" i="15"/>
  <c r="AD85" i="15" s="1"/>
  <c r="N88" i="15"/>
  <c r="Z88" i="15" s="1"/>
  <c r="T88" i="15"/>
  <c r="AF88" i="15" s="1"/>
  <c r="R88" i="15"/>
  <c r="AD88" i="15" s="1"/>
  <c r="O88" i="15"/>
  <c r="AA88" i="15" s="1"/>
  <c r="P88" i="15"/>
  <c r="AB88" i="15" s="1"/>
  <c r="Q88" i="15"/>
  <c r="V88" i="15"/>
  <c r="S88" i="15"/>
  <c r="AE88" i="15" s="1"/>
  <c r="U88" i="15"/>
  <c r="AG88" i="15" s="1"/>
  <c r="O54" i="15"/>
  <c r="AA54" i="15" s="1"/>
  <c r="P54" i="15"/>
  <c r="AB54" i="15" s="1"/>
  <c r="Q54" i="15"/>
  <c r="AC54" i="15" s="1"/>
  <c r="R54" i="15"/>
  <c r="AD54" i="15" s="1"/>
  <c r="T54" i="15"/>
  <c r="AF54" i="15" s="1"/>
  <c r="U54" i="15"/>
  <c r="AG54" i="15" s="1"/>
  <c r="V54" i="15"/>
  <c r="Q56" i="15"/>
  <c r="AC56" i="15" s="1"/>
  <c r="P64" i="15"/>
  <c r="AB64" i="15" s="1"/>
  <c r="AG59" i="15"/>
  <c r="AC68" i="15"/>
  <c r="V66" i="15"/>
  <c r="S66" i="15"/>
  <c r="AE66" i="15" s="1"/>
  <c r="O66" i="15"/>
  <c r="AA66" i="15" s="1"/>
  <c r="N66" i="15"/>
  <c r="Z66" i="15" s="1"/>
  <c r="Q66" i="15"/>
  <c r="AC66" i="15" s="1"/>
  <c r="O75" i="15"/>
  <c r="AA75" i="15" s="1"/>
  <c r="S75" i="15"/>
  <c r="AE75" i="15" s="1"/>
  <c r="Q75" i="15"/>
  <c r="AC75" i="15" s="1"/>
  <c r="V75" i="15"/>
  <c r="U75" i="15"/>
  <c r="AG75" i="15" s="1"/>
  <c r="N75" i="15"/>
  <c r="Z75" i="15" s="1"/>
  <c r="AA71" i="15"/>
  <c r="AB81" i="15"/>
  <c r="N55" i="15"/>
  <c r="Z55" i="15" s="1"/>
  <c r="O55" i="15"/>
  <c r="AA55" i="15" s="1"/>
  <c r="P55" i="15"/>
  <c r="AB55" i="15" s="1"/>
  <c r="Q55" i="15"/>
  <c r="AC55" i="15" s="1"/>
  <c r="S55" i="15"/>
  <c r="AE55" i="15" s="1"/>
  <c r="T55" i="15"/>
  <c r="AF55" i="15" s="1"/>
  <c r="U55" i="15"/>
  <c r="AG55" i="15" s="1"/>
  <c r="O58" i="15"/>
  <c r="AA58" i="15" s="1"/>
  <c r="T75" i="15"/>
  <c r="AF75" i="15" s="1"/>
  <c r="O65" i="15"/>
  <c r="AA65" i="15" s="1"/>
  <c r="R65" i="15"/>
  <c r="AD65" i="15" s="1"/>
  <c r="J97" i="15"/>
  <c r="V64" i="15"/>
  <c r="T64" i="15"/>
  <c r="AF64" i="15" s="1"/>
  <c r="R64" i="15"/>
  <c r="AD64" i="15" s="1"/>
  <c r="T73" i="15"/>
  <c r="AF73" i="15" s="1"/>
  <c r="P73" i="15"/>
  <c r="AB73" i="15" s="1"/>
  <c r="O73" i="15"/>
  <c r="AA73" i="15" s="1"/>
  <c r="R73" i="15"/>
  <c r="AD73" i="15" s="1"/>
  <c r="S73" i="15"/>
  <c r="AE73" i="15" s="1"/>
  <c r="N73" i="15"/>
  <c r="Z73" i="15" s="1"/>
  <c r="U73" i="15"/>
  <c r="AG73" i="15" s="1"/>
  <c r="Q82" i="15"/>
  <c r="AC82" i="15" s="1"/>
  <c r="O82" i="15"/>
  <c r="AA82" i="15" s="1"/>
  <c r="V82" i="15"/>
  <c r="T82" i="15"/>
  <c r="AF82" i="15" s="1"/>
  <c r="P82" i="15"/>
  <c r="AB82" i="15" s="1"/>
  <c r="S82" i="15"/>
  <c r="AE82" i="15" s="1"/>
  <c r="R82" i="15"/>
  <c r="AD82" i="15" s="1"/>
  <c r="N83" i="15"/>
  <c r="Z83" i="15" s="1"/>
  <c r="U83" i="15"/>
  <c r="AG83" i="15" s="1"/>
  <c r="T83" i="15"/>
  <c r="AF83" i="15" s="1"/>
  <c r="O83" i="15"/>
  <c r="AA83" i="15" s="1"/>
  <c r="R83" i="15"/>
  <c r="AD83" i="15" s="1"/>
  <c r="Q83" i="15"/>
  <c r="AC83" i="15" s="1"/>
  <c r="P83" i="15"/>
  <c r="AB83" i="15" s="1"/>
  <c r="V83" i="15"/>
  <c r="V55" i="15"/>
  <c r="N56" i="15"/>
  <c r="Z56" i="15" s="1"/>
  <c r="O56" i="15"/>
  <c r="AA56" i="15" s="1"/>
  <c r="P56" i="15"/>
  <c r="AB56" i="15" s="1"/>
  <c r="R56" i="15"/>
  <c r="AD56" i="15" s="1"/>
  <c r="S56" i="15"/>
  <c r="AE56" i="15" s="1"/>
  <c r="T56" i="15"/>
  <c r="AF56" i="15" s="1"/>
  <c r="N59" i="15"/>
  <c r="Z59" i="15" s="1"/>
  <c r="N71" i="15"/>
  <c r="Z71" i="15" s="1"/>
  <c r="P75" i="15"/>
  <c r="AB75" i="15" s="1"/>
  <c r="P70" i="15"/>
  <c r="AB70" i="15" s="1"/>
  <c r="Q71" i="15"/>
  <c r="AC71" i="15" s="1"/>
  <c r="R66" i="15"/>
  <c r="AD66" i="15" s="1"/>
  <c r="V78" i="15"/>
  <c r="C97" i="15"/>
  <c r="O74" i="15"/>
  <c r="AA74" i="15" s="1"/>
  <c r="N74" i="15"/>
  <c r="Z74" i="15" s="1"/>
  <c r="P74" i="15"/>
  <c r="AB74" i="15" s="1"/>
  <c r="Q74" i="15"/>
  <c r="AC74" i="15" s="1"/>
  <c r="U74" i="15"/>
  <c r="AG74" i="15" s="1"/>
  <c r="T74" i="15"/>
  <c r="AF74" i="15" s="1"/>
  <c r="R74" i="15"/>
  <c r="AD74" i="15" s="1"/>
  <c r="V74" i="15"/>
  <c r="N67" i="15"/>
  <c r="Z67" i="15" s="1"/>
  <c r="Q67" i="15"/>
  <c r="AC67" i="15" s="1"/>
  <c r="O67" i="15"/>
  <c r="AA67" i="15" s="1"/>
  <c r="P67" i="15"/>
  <c r="AB67" i="15" s="1"/>
  <c r="V67" i="15"/>
  <c r="U67" i="15"/>
  <c r="AG67" i="15" s="1"/>
  <c r="AE64" i="15"/>
  <c r="N69" i="15"/>
  <c r="Z69" i="15" s="1"/>
  <c r="R69" i="15"/>
  <c r="AD69" i="15" s="1"/>
  <c r="O69" i="15"/>
  <c r="AA69" i="15" s="1"/>
  <c r="Q69" i="15"/>
  <c r="AC69" i="15" s="1"/>
  <c r="T69" i="15"/>
  <c r="AF69" i="15" s="1"/>
  <c r="S69" i="15"/>
  <c r="AE69" i="15" s="1"/>
  <c r="U69" i="15"/>
  <c r="AG69" i="15" s="1"/>
  <c r="V69" i="15"/>
  <c r="T80" i="15"/>
  <c r="AF80" i="15" s="1"/>
  <c r="Q80" i="15"/>
  <c r="AC80" i="15" s="1"/>
  <c r="P80" i="15"/>
  <c r="AB80" i="15" s="1"/>
  <c r="O80" i="15"/>
  <c r="AA80" i="15" s="1"/>
  <c r="V80" i="15"/>
  <c r="N80" i="15"/>
  <c r="Z80" i="15" s="1"/>
  <c r="R80" i="15"/>
  <c r="AD80" i="15" s="1"/>
  <c r="U80" i="15"/>
  <c r="AG80" i="15" s="1"/>
  <c r="R81" i="15"/>
  <c r="AD81" i="15" s="1"/>
  <c r="O81" i="15"/>
  <c r="AA81" i="15" s="1"/>
  <c r="V81" i="15"/>
  <c r="N81" i="15"/>
  <c r="Z81" i="15" s="1"/>
  <c r="U81" i="15"/>
  <c r="AG81" i="15" s="1"/>
  <c r="Q81" i="15"/>
  <c r="AC81" i="15" s="1"/>
  <c r="T81" i="15"/>
  <c r="AF81" i="15" s="1"/>
  <c r="S81" i="15"/>
  <c r="AE81" i="15" s="1"/>
  <c r="S89" i="15"/>
  <c r="AE89" i="15" s="1"/>
  <c r="Q89" i="15"/>
  <c r="AC89" i="15" s="1"/>
  <c r="N89" i="15"/>
  <c r="Z89" i="15" s="1"/>
  <c r="U89" i="15"/>
  <c r="AG89" i="15" s="1"/>
  <c r="T89" i="15"/>
  <c r="AF89" i="15" s="1"/>
  <c r="O89" i="15"/>
  <c r="AA89" i="15" s="1"/>
  <c r="P89" i="15"/>
  <c r="AB89" i="15" s="1"/>
  <c r="R89" i="15"/>
  <c r="AD89" i="15" s="1"/>
  <c r="V89" i="15"/>
  <c r="N93" i="15"/>
  <c r="Z93" i="15" s="1"/>
  <c r="S93" i="15"/>
  <c r="AE93" i="15" s="1"/>
  <c r="I143" i="15" s="1"/>
  <c r="I183" i="15" s="1"/>
  <c r="R93" i="15"/>
  <c r="AD93" i="15" s="1"/>
  <c r="H143" i="15" s="1"/>
  <c r="H183" i="15" s="1"/>
  <c r="Q93" i="15"/>
  <c r="AC93" i="15" s="1"/>
  <c r="U93" i="15"/>
  <c r="AG93" i="15" s="1"/>
  <c r="K143" i="15" s="1"/>
  <c r="K183" i="15" s="1"/>
  <c r="P93" i="15"/>
  <c r="AB93" i="15" s="1"/>
  <c r="O93" i="15"/>
  <c r="AA93" i="15" s="1"/>
  <c r="V93" i="15"/>
  <c r="T93" i="15"/>
  <c r="AF93" i="15" s="1"/>
  <c r="U56" i="15"/>
  <c r="AG56" i="15" s="1"/>
  <c r="N57" i="15"/>
  <c r="Z57" i="15" s="1"/>
  <c r="O57" i="15"/>
  <c r="AA57" i="15" s="1"/>
  <c r="Q57" i="15"/>
  <c r="AC57" i="15" s="1"/>
  <c r="R57" i="15"/>
  <c r="AD57" i="15" s="1"/>
  <c r="S57" i="15"/>
  <c r="AE57" i="15" s="1"/>
  <c r="V59" i="15"/>
  <c r="V71" i="15"/>
  <c r="U63" i="15"/>
  <c r="AG63" i="15" s="1"/>
  <c r="P66" i="15"/>
  <c r="AB66" i="15" s="1"/>
  <c r="O78" i="15"/>
  <c r="AA78" i="15" s="1"/>
  <c r="K97" i="15"/>
  <c r="O62" i="15"/>
  <c r="AA62" i="15" s="1"/>
  <c r="N62" i="15"/>
  <c r="Z62" i="15" s="1"/>
  <c r="Q62" i="15"/>
  <c r="AC62" i="15" s="1"/>
  <c r="P62" i="15"/>
  <c r="AB62" i="15" s="1"/>
  <c r="U62" i="15"/>
  <c r="AG62" i="15" s="1"/>
  <c r="S62" i="15"/>
  <c r="AE62" i="15" s="1"/>
  <c r="R62" i="15"/>
  <c r="AD62" i="15" s="1"/>
  <c r="T62" i="15"/>
  <c r="AF62" i="15" s="1"/>
  <c r="AB69" i="15"/>
  <c r="AF66" i="15"/>
  <c r="U71" i="15"/>
  <c r="AG71" i="15" s="1"/>
  <c r="S71" i="15"/>
  <c r="AE71" i="15" s="1"/>
  <c r="T71" i="15"/>
  <c r="AF71" i="15" s="1"/>
  <c r="P71" i="15"/>
  <c r="AB71" i="15" s="1"/>
  <c r="AB72" i="15"/>
  <c r="V72" i="15"/>
  <c r="O72" i="15"/>
  <c r="AA72" i="15" s="1"/>
  <c r="N72" i="15"/>
  <c r="Z72" i="15" s="1"/>
  <c r="U72" i="15"/>
  <c r="AG72" i="15" s="1"/>
  <c r="R72" i="15"/>
  <c r="AD72" i="15" s="1"/>
  <c r="H97" i="15"/>
  <c r="S90" i="15"/>
  <c r="AE90" i="15" s="1"/>
  <c r="V90" i="15"/>
  <c r="O90" i="15"/>
  <c r="AA90" i="15" s="1"/>
  <c r="Q90" i="15"/>
  <c r="AC90" i="15" s="1"/>
  <c r="N90" i="15"/>
  <c r="Z90" i="15" s="1"/>
  <c r="U90" i="15"/>
  <c r="AG90" i="15" s="1"/>
  <c r="R90" i="15"/>
  <c r="AD90" i="15" s="1"/>
  <c r="T90" i="15"/>
  <c r="AF90" i="15" s="1"/>
  <c r="P90" i="15"/>
  <c r="AB90" i="15" s="1"/>
  <c r="AC88" i="15"/>
  <c r="T57" i="15"/>
  <c r="AF57" i="15" s="1"/>
  <c r="U57" i="15"/>
  <c r="AG57" i="15" s="1"/>
  <c r="V57" i="15"/>
  <c r="N58" i="15"/>
  <c r="Z58" i="15" s="1"/>
  <c r="P58" i="15"/>
  <c r="AB58" i="15" s="1"/>
  <c r="Q58" i="15"/>
  <c r="AC58" i="15" s="1"/>
  <c r="R58" i="15"/>
  <c r="AD58" i="15" s="1"/>
  <c r="V63" i="15"/>
  <c r="S74" i="15"/>
  <c r="AE74" i="15" s="1"/>
  <c r="O64" i="15"/>
  <c r="AA64" i="15" s="1"/>
  <c r="Q64" i="15"/>
  <c r="AC64" i="15" s="1"/>
  <c r="Q73" i="15"/>
  <c r="AC73" i="15" s="1"/>
  <c r="E97" i="15"/>
  <c r="S79" i="15"/>
  <c r="AE79" i="15" s="1"/>
  <c r="V79" i="15"/>
  <c r="N79" i="15"/>
  <c r="Z79" i="15" s="1"/>
  <c r="U79" i="15"/>
  <c r="AG79" i="15" s="1"/>
  <c r="T79" i="15"/>
  <c r="AF79" i="15" s="1"/>
  <c r="R79" i="15"/>
  <c r="AD79" i="15" s="1"/>
  <c r="Q79" i="15"/>
  <c r="AC79" i="15" s="1"/>
  <c r="P79" i="15"/>
  <c r="AB79" i="15" s="1"/>
  <c r="O79" i="15"/>
  <c r="AA79" i="15" s="1"/>
  <c r="AE78" i="15"/>
  <c r="S58" i="15"/>
  <c r="AE58" i="15" s="1"/>
  <c r="T58" i="15"/>
  <c r="AF58" i="15" s="1"/>
  <c r="U58" i="15"/>
  <c r="AG58" i="15" s="1"/>
  <c r="O59" i="15"/>
  <c r="AA59" i="15" s="1"/>
  <c r="P59" i="15"/>
  <c r="AB59" i="15" s="1"/>
  <c r="Q59" i="15"/>
  <c r="AC59" i="15" s="1"/>
  <c r="U64" i="15"/>
  <c r="AG64" i="15" s="1"/>
  <c r="R75" i="15"/>
  <c r="AD75" i="15" s="1"/>
  <c r="T72" i="15"/>
  <c r="AF72" i="15" s="1"/>
  <c r="U66" i="15"/>
  <c r="AG66" i="15" s="1"/>
  <c r="P65" i="15"/>
  <c r="AB65" i="15" s="1"/>
  <c r="S83" i="15"/>
  <c r="AE83" i="15" s="1"/>
  <c r="T53" i="15"/>
  <c r="AF53" i="15" s="1"/>
  <c r="P53" i="15"/>
  <c r="AB53" i="15" s="1"/>
  <c r="Q70" i="15"/>
  <c r="AC70" i="15" s="1"/>
  <c r="S70" i="15"/>
  <c r="AE70" i="15" s="1"/>
  <c r="R70" i="15"/>
  <c r="AD70" i="15" s="1"/>
  <c r="O70" i="15"/>
  <c r="AA70" i="15" s="1"/>
  <c r="T70" i="15"/>
  <c r="AF70" i="15" s="1"/>
  <c r="U70" i="15"/>
  <c r="AG70" i="15" s="1"/>
  <c r="N70" i="15"/>
  <c r="Z70" i="15" s="1"/>
  <c r="F97" i="15"/>
  <c r="AF85" i="15"/>
  <c r="R59" i="15"/>
  <c r="AD59" i="15" s="1"/>
  <c r="S59" i="15"/>
  <c r="AE59" i="15" s="1"/>
  <c r="T59" i="15"/>
  <c r="AF59" i="15" s="1"/>
  <c r="N53" i="15"/>
  <c r="Z53" i="15" s="1"/>
  <c r="O53" i="15"/>
  <c r="AA53" i="15" s="1"/>
  <c r="S54" i="15"/>
  <c r="AE54" i="15" s="1"/>
  <c r="T65" i="15"/>
  <c r="AF65" i="15" s="1"/>
  <c r="S72" i="15"/>
  <c r="AE72" i="15" s="1"/>
  <c r="R71" i="15"/>
  <c r="AD71" i="15" s="1"/>
  <c r="U82" i="15"/>
  <c r="AG82" i="15" s="1"/>
  <c r="T63" i="15"/>
  <c r="AF63" i="15" s="1"/>
  <c r="R63" i="15"/>
  <c r="AD63" i="15" s="1"/>
  <c r="Q63" i="15"/>
  <c r="AC63" i="15" s="1"/>
  <c r="N63" i="15"/>
  <c r="Z63" i="15" s="1"/>
  <c r="S63" i="15"/>
  <c r="AE63" i="15" s="1"/>
  <c r="P63" i="15"/>
  <c r="AB63" i="15" s="1"/>
  <c r="AA63" i="15"/>
  <c r="G97" i="15"/>
  <c r="N68" i="15"/>
  <c r="Z68" i="15" s="1"/>
  <c r="P68" i="15"/>
  <c r="AB68" i="15" s="1"/>
  <c r="O68" i="15"/>
  <c r="AA68" i="15" s="1"/>
  <c r="S68" i="15"/>
  <c r="AE68" i="15" s="1"/>
  <c r="R68" i="15"/>
  <c r="AD68" i="15" s="1"/>
  <c r="U68" i="15"/>
  <c r="AG68" i="15" s="1"/>
  <c r="T68" i="15"/>
  <c r="AF68" i="15" s="1"/>
  <c r="V68" i="15"/>
  <c r="U65" i="15"/>
  <c r="AG65" i="15" s="1"/>
  <c r="S65" i="15"/>
  <c r="AE65" i="15" s="1"/>
  <c r="Q65" i="15"/>
  <c r="AC65" i="15" s="1"/>
  <c r="N65" i="15"/>
  <c r="Z65" i="15" s="1"/>
  <c r="AE80" i="15"/>
  <c r="S84" i="15"/>
  <c r="AE84" i="15" s="1"/>
  <c r="R84" i="15"/>
  <c r="AD84" i="15" s="1"/>
  <c r="V84" i="15"/>
  <c r="N84" i="15"/>
  <c r="Z84" i="15" s="1"/>
  <c r="Q84" i="15"/>
  <c r="AC84" i="15" s="1"/>
  <c r="P84" i="15"/>
  <c r="AB84" i="15" s="1"/>
  <c r="O84" i="15"/>
  <c r="AA84" i="15" s="1"/>
  <c r="U84" i="15"/>
  <c r="AG84" i="15" s="1"/>
  <c r="T84" i="15"/>
  <c r="AF84" i="15" s="1"/>
  <c r="Q53" i="15"/>
  <c r="AC53" i="15" s="1"/>
  <c r="R53" i="15"/>
  <c r="AD53" i="15" s="1"/>
  <c r="S53" i="15"/>
  <c r="AE53" i="15" s="1"/>
  <c r="U53" i="15"/>
  <c r="AG53" i="15" s="1"/>
  <c r="V53" i="15"/>
  <c r="R67" i="15"/>
  <c r="AD67" i="15" s="1"/>
  <c r="T67" i="15"/>
  <c r="AF67" i="15" s="1"/>
  <c r="N64" i="15"/>
  <c r="Z64" i="15" s="1"/>
  <c r="V62" i="15"/>
  <c r="Q72" i="15"/>
  <c r="AC72" i="15" s="1"/>
  <c r="N82" i="15"/>
  <c r="Z82" i="15" s="1"/>
  <c r="L184" i="15" l="1" a="1"/>
  <c r="L184" i="15" s="1"/>
  <c r="AH88" i="15" a="1"/>
  <c r="AH88" i="15" s="1"/>
  <c r="AA60" i="15"/>
  <c r="AD91" i="15"/>
  <c r="AF60" i="15"/>
  <c r="AG60" i="15"/>
  <c r="AH83" i="15" a="1"/>
  <c r="AH83" i="15" s="1"/>
  <c r="AD60" i="15"/>
  <c r="AB60" i="15"/>
  <c r="AH90" i="15" a="1"/>
  <c r="AH90" i="15" s="1"/>
  <c r="AA76" i="15"/>
  <c r="AH66" i="15" a="1"/>
  <c r="AH66" i="15" s="1"/>
  <c r="AH67" i="15" a="1"/>
  <c r="AH67" i="15" s="1"/>
  <c r="AC60" i="15"/>
  <c r="AH68" i="15" a="1"/>
  <c r="AH68" i="15" s="1"/>
  <c r="AH72" i="15" a="1"/>
  <c r="AH72" i="15" s="1"/>
  <c r="AF76" i="15"/>
  <c r="D143" i="15"/>
  <c r="D183" i="15" s="1"/>
  <c r="AH93" i="15" a="1"/>
  <c r="AH93" i="15" s="1"/>
  <c r="L143" i="15" s="1"/>
  <c r="AH64" i="15" a="1"/>
  <c r="AH64" i="15" s="1"/>
  <c r="AH59" i="15" a="1"/>
  <c r="AH59" i="15" s="1"/>
  <c r="AH65" i="15" a="1"/>
  <c r="AH65" i="15" s="1"/>
  <c r="AG76" i="15"/>
  <c r="AH63" i="15" a="1"/>
  <c r="AH63" i="15" s="1"/>
  <c r="AH89" i="15" a="1"/>
  <c r="AH89" i="15" s="1"/>
  <c r="AH58" i="15" a="1"/>
  <c r="AH58" i="15" s="1"/>
  <c r="AH82" i="15" a="1"/>
  <c r="AH82" i="15" s="1"/>
  <c r="AE60" i="15"/>
  <c r="AH84" i="15" a="1"/>
  <c r="AH84" i="15" s="1"/>
  <c r="AH70" i="15" a="1"/>
  <c r="AH70" i="15" s="1"/>
  <c r="AH62" i="15" a="1"/>
  <c r="AH62" i="15" s="1"/>
  <c r="Z76" i="15"/>
  <c r="AH57" i="15" a="1"/>
  <c r="AH57" i="15" s="1"/>
  <c r="AH79" i="15" a="1"/>
  <c r="AH79" i="15" s="1"/>
  <c r="AE76" i="15"/>
  <c r="AH81" i="15" a="1"/>
  <c r="AH81" i="15" s="1"/>
  <c r="AH74" i="15" a="1"/>
  <c r="AH74" i="15" s="1"/>
  <c r="AH73" i="15" a="1"/>
  <c r="AH73" i="15" s="1"/>
  <c r="AA91" i="15"/>
  <c r="AF91" i="15"/>
  <c r="E143" i="15"/>
  <c r="E183" i="15" s="1"/>
  <c r="J143" i="15"/>
  <c r="J183" i="15" s="1"/>
  <c r="AB86" i="15"/>
  <c r="F143" i="15"/>
  <c r="F183" i="15" s="1"/>
  <c r="AD76" i="15"/>
  <c r="Z91" i="15"/>
  <c r="AC86" i="15"/>
  <c r="AC76" i="15"/>
  <c r="AC91" i="15"/>
  <c r="AH56" i="15" a="1"/>
  <c r="AH56" i="15" s="1"/>
  <c r="AB91" i="15"/>
  <c r="AH80" i="15" a="1"/>
  <c r="AH80" i="15" s="1"/>
  <c r="AH75" i="15" a="1"/>
  <c r="AH75" i="15" s="1"/>
  <c r="AH55" i="15" a="1"/>
  <c r="AH55" i="15" s="1"/>
  <c r="AH53" i="15" a="1"/>
  <c r="AH53" i="15" s="1"/>
  <c r="AH85" i="15" a="1"/>
  <c r="AH85" i="15" s="1"/>
  <c r="AH69" i="15" a="1"/>
  <c r="AH69" i="15" s="1"/>
  <c r="AG91" i="15"/>
  <c r="AD86" i="15"/>
  <c r="AH78" i="15" a="1"/>
  <c r="AH78" i="15" s="1"/>
  <c r="Z86" i="15"/>
  <c r="Z60" i="15"/>
  <c r="AH54" i="15" a="1"/>
  <c r="AH54" i="15" s="1"/>
  <c r="AF86" i="15"/>
  <c r="AE86" i="15"/>
  <c r="AA86" i="15"/>
  <c r="AE91" i="15"/>
  <c r="AH71" i="15" a="1"/>
  <c r="AH71" i="15" s="1"/>
  <c r="G143" i="15"/>
  <c r="G183" i="15" s="1"/>
  <c r="AB76" i="15"/>
  <c r="AG86" i="15"/>
  <c r="L183" i="15" l="1" a="1"/>
  <c r="L183" i="15" s="1"/>
  <c r="X69" i="15"/>
  <c r="AC94" i="15"/>
  <c r="AD94" i="15"/>
  <c r="AA94" i="15"/>
  <c r="AF94" i="15"/>
  <c r="AB94" i="15"/>
  <c r="X88" i="15"/>
  <c r="X79" i="15"/>
  <c r="X89" i="15"/>
  <c r="X53" i="15"/>
  <c r="AG94" i="15"/>
  <c r="X59" i="15"/>
  <c r="X73" i="15"/>
  <c r="X70" i="15"/>
  <c r="X63" i="15"/>
  <c r="X56" i="15"/>
  <c r="X74" i="15"/>
  <c r="X84" i="15"/>
  <c r="X72" i="15"/>
  <c r="X85" i="15"/>
  <c r="X81" i="15"/>
  <c r="AE94" i="15"/>
  <c r="X65" i="15"/>
  <c r="X68" i="15"/>
  <c r="X54" i="15"/>
  <c r="X82" i="15"/>
  <c r="AH86" i="15" a="1"/>
  <c r="AH86" i="15" s="1"/>
  <c r="X57" i="15"/>
  <c r="X58" i="15"/>
  <c r="X64" i="15"/>
  <c r="X66" i="15"/>
  <c r="X55" i="15"/>
  <c r="X71" i="15"/>
  <c r="X78" i="15"/>
  <c r="X75" i="15"/>
  <c r="AH76" i="15" a="1"/>
  <c r="AH76" i="15" s="1"/>
  <c r="X67" i="15"/>
  <c r="AH60" i="15" a="1"/>
  <c r="AH60" i="15" s="1"/>
  <c r="Z94" i="15"/>
  <c r="X83" i="15"/>
  <c r="X80" i="15"/>
  <c r="AH91" i="15" a="1"/>
  <c r="AH91" i="15" s="1"/>
  <c r="X62" i="15"/>
  <c r="X90" i="15"/>
  <c r="C102" i="15" l="1" a="1"/>
  <c r="C103" i="15" s="1"/>
  <c r="C159" i="15" s="1"/>
  <c r="C196" i="15" s="1"/>
  <c r="AH94" i="15" a="1"/>
  <c r="AH94" i="15" s="1"/>
  <c r="AL53" i="15" s="1" a="1"/>
  <c r="AQ60" i="15" s="1"/>
  <c r="C138" i="15" a="1"/>
  <c r="D138" i="15" s="1"/>
  <c r="D178" i="15" s="1"/>
  <c r="C128" i="15" a="1"/>
  <c r="C128" i="15" s="1"/>
  <c r="C166" i="15" s="1"/>
  <c r="C203" i="15" s="1"/>
  <c r="C112" i="15" a="1"/>
  <c r="I108" i="15" l="1"/>
  <c r="H104" i="15"/>
  <c r="H160" i="15" s="1"/>
  <c r="L104" i="15"/>
  <c r="I129" i="15"/>
  <c r="I167" i="15" s="1"/>
  <c r="K106" i="15"/>
  <c r="D106" i="15"/>
  <c r="F106" i="15"/>
  <c r="F107" i="15"/>
  <c r="D104" i="15"/>
  <c r="D160" i="15" s="1"/>
  <c r="L107" i="15"/>
  <c r="J105" i="15"/>
  <c r="J161" i="15" s="1"/>
  <c r="L102" i="15"/>
  <c r="H107" i="15"/>
  <c r="F104" i="15"/>
  <c r="F160" i="15" s="1"/>
  <c r="C107" i="15"/>
  <c r="J106" i="15"/>
  <c r="J107" i="15"/>
  <c r="I106" i="15"/>
  <c r="H103" i="15"/>
  <c r="H159" i="15" s="1"/>
  <c r="F103" i="15"/>
  <c r="F159" i="15" s="1"/>
  <c r="H106" i="15"/>
  <c r="E108" i="15"/>
  <c r="G107" i="15"/>
  <c r="G106" i="15"/>
  <c r="L105" i="15"/>
  <c r="G108" i="15"/>
  <c r="D102" i="15"/>
  <c r="D158" i="15" s="1"/>
  <c r="E135" i="15"/>
  <c r="E138" i="15"/>
  <c r="E178" i="15" s="1"/>
  <c r="D108" i="15"/>
  <c r="E106" i="15"/>
  <c r="C105" i="15"/>
  <c r="C161" i="15" s="1"/>
  <c r="C198" i="15" s="1"/>
  <c r="E102" i="15"/>
  <c r="E158" i="15" s="1"/>
  <c r="C104" i="15"/>
  <c r="C160" i="15" s="1"/>
  <c r="C197" i="15" s="1"/>
  <c r="C102" i="15"/>
  <c r="C158" i="15" s="1"/>
  <c r="C195" i="15" s="1"/>
  <c r="D107" i="15"/>
  <c r="G105" i="15"/>
  <c r="G161" i="15" s="1"/>
  <c r="I103" i="15"/>
  <c r="I159" i="15" s="1"/>
  <c r="H139" i="15"/>
  <c r="H179" i="15" s="1"/>
  <c r="L103" i="15"/>
  <c r="L108" i="15"/>
  <c r="L106" i="15"/>
  <c r="K105" i="15"/>
  <c r="K161" i="15" s="1"/>
  <c r="H105" i="15"/>
  <c r="H161" i="15" s="1"/>
  <c r="E104" i="15"/>
  <c r="E160" i="15" s="1"/>
  <c r="H102" i="15"/>
  <c r="H158" i="15" s="1"/>
  <c r="E103" i="15"/>
  <c r="E159" i="15" s="1"/>
  <c r="K103" i="15"/>
  <c r="K159" i="15" s="1"/>
  <c r="K140" i="15"/>
  <c r="K180" i="15" s="1"/>
  <c r="C108" i="15"/>
  <c r="J103" i="15"/>
  <c r="J159" i="15" s="1"/>
  <c r="K108" i="15"/>
  <c r="G102" i="15"/>
  <c r="G158" i="15" s="1"/>
  <c r="J104" i="15"/>
  <c r="J160" i="15" s="1"/>
  <c r="G103" i="15"/>
  <c r="G159" i="15" s="1"/>
  <c r="I107" i="15"/>
  <c r="F108" i="15"/>
  <c r="J102" i="15"/>
  <c r="J158" i="15" s="1"/>
  <c r="AL59" i="15"/>
  <c r="F131" i="15"/>
  <c r="AP94" i="15"/>
  <c r="J108" i="15"/>
  <c r="I104" i="15"/>
  <c r="I160" i="15" s="1"/>
  <c r="I102" i="15"/>
  <c r="I158" i="15" s="1"/>
  <c r="F105" i="15"/>
  <c r="F161" i="15" s="1"/>
  <c r="C106" i="15"/>
  <c r="K104" i="15"/>
  <c r="K160" i="15" s="1"/>
  <c r="D105" i="15"/>
  <c r="D161" i="15" s="1"/>
  <c r="I105" i="15"/>
  <c r="I161" i="15" s="1"/>
  <c r="G129" i="15"/>
  <c r="G167" i="15" s="1"/>
  <c r="K107" i="15"/>
  <c r="F102" i="15"/>
  <c r="F158" i="15" s="1"/>
  <c r="H108" i="15"/>
  <c r="D103" i="15"/>
  <c r="D159" i="15" s="1"/>
  <c r="K102" i="15"/>
  <c r="K158" i="15" s="1"/>
  <c r="G104" i="15"/>
  <c r="G160" i="15" s="1"/>
  <c r="E105" i="15"/>
  <c r="E161" i="15" s="1"/>
  <c r="E107" i="15"/>
  <c r="D135" i="15"/>
  <c r="I133" i="15"/>
  <c r="E139" i="15"/>
  <c r="E179" i="15" s="1"/>
  <c r="AM78" i="15"/>
  <c r="AN61" i="15"/>
  <c r="AT89" i="15"/>
  <c r="F132" i="15"/>
  <c r="D139" i="15"/>
  <c r="D179" i="15" s="1"/>
  <c r="AT68" i="15"/>
  <c r="AM64" i="15"/>
  <c r="AL89" i="15"/>
  <c r="J128" i="15"/>
  <c r="J166" i="15" s="1"/>
  <c r="J135" i="15"/>
  <c r="I140" i="15"/>
  <c r="I180" i="15" s="1"/>
  <c r="AO78" i="15"/>
  <c r="AT74" i="15"/>
  <c r="AT75" i="15"/>
  <c r="D133" i="15"/>
  <c r="I128" i="15"/>
  <c r="I166" i="15" s="1"/>
  <c r="K138" i="15"/>
  <c r="K178" i="15" s="1"/>
  <c r="AL56" i="15"/>
  <c r="AS80" i="15"/>
  <c r="AR91" i="15"/>
  <c r="G138" i="15"/>
  <c r="G178" i="15" s="1"/>
  <c r="AM54" i="15"/>
  <c r="AP65" i="15"/>
  <c r="AL80" i="15"/>
  <c r="AO54" i="15"/>
  <c r="AP75" i="15"/>
  <c r="AP82" i="15"/>
  <c r="H134" i="15"/>
  <c r="L140" i="15"/>
  <c r="AN70" i="15"/>
  <c r="AO92" i="15"/>
  <c r="AN72" i="15"/>
  <c r="K132" i="15"/>
  <c r="L130" i="15"/>
  <c r="K135" i="15"/>
  <c r="H130" i="15"/>
  <c r="H168" i="15" s="1"/>
  <c r="J140" i="15"/>
  <c r="J180" i="15" s="1"/>
  <c r="AL72" i="15"/>
  <c r="AT70" i="15"/>
  <c r="AN88" i="15"/>
  <c r="AT92" i="15"/>
  <c r="AL74" i="15"/>
  <c r="AS93" i="15"/>
  <c r="AP62" i="15"/>
  <c r="AP93" i="15"/>
  <c r="AP73" i="15"/>
  <c r="AL94" i="15"/>
  <c r="AN84" i="15"/>
  <c r="AQ67" i="15"/>
  <c r="K130" i="15"/>
  <c r="K168" i="15" s="1"/>
  <c r="G130" i="15"/>
  <c r="G168" i="15" s="1"/>
  <c r="G133" i="15"/>
  <c r="AR76" i="15"/>
  <c r="AR74" i="15"/>
  <c r="AT58" i="15"/>
  <c r="AN77" i="15"/>
  <c r="AQ54" i="15"/>
  <c r="AL78" i="15"/>
  <c r="AM84" i="15"/>
  <c r="AQ90" i="15"/>
  <c r="AQ61" i="15"/>
  <c r="AM61" i="15"/>
  <c r="AS74" i="15"/>
  <c r="AR55" i="15"/>
  <c r="F134" i="15"/>
  <c r="L131" i="15"/>
  <c r="J129" i="15"/>
  <c r="J167" i="15" s="1"/>
  <c r="F138" i="15"/>
  <c r="F178" i="15" s="1"/>
  <c r="J139" i="15"/>
  <c r="J179" i="15" s="1"/>
  <c r="AS54" i="15"/>
  <c r="AP56" i="15"/>
  <c r="AM92" i="15"/>
  <c r="AN74" i="15"/>
  <c r="AN67" i="15"/>
  <c r="AO80" i="15"/>
  <c r="AO68" i="15"/>
  <c r="AS56" i="15"/>
  <c r="AT76" i="15"/>
  <c r="AO90" i="15"/>
  <c r="AL58" i="15"/>
  <c r="AL70" i="15"/>
  <c r="AO79" i="15"/>
  <c r="AM77" i="15"/>
  <c r="AQ59" i="15"/>
  <c r="AP74" i="15"/>
  <c r="AO55" i="15"/>
  <c r="AR72" i="15"/>
  <c r="AO91" i="15"/>
  <c r="AM57" i="15"/>
  <c r="AL69" i="15"/>
  <c r="AQ92" i="15"/>
  <c r="AS86" i="15"/>
  <c r="AL65" i="15"/>
  <c r="G128" i="15"/>
  <c r="G166" i="15" s="1"/>
  <c r="E128" i="15"/>
  <c r="E166" i="15" s="1"/>
  <c r="F133" i="15"/>
  <c r="E133" i="15"/>
  <c r="AT85" i="15"/>
  <c r="AN62" i="15"/>
  <c r="AR69" i="15"/>
  <c r="AT82" i="15"/>
  <c r="AR70" i="15"/>
  <c r="AS57" i="15"/>
  <c r="AL57" i="15"/>
  <c r="AO87" i="15"/>
  <c r="AO61" i="15"/>
  <c r="AQ64" i="15"/>
  <c r="AL71" i="15"/>
  <c r="AO83" i="15"/>
  <c r="J133" i="15"/>
  <c r="L135" i="15"/>
  <c r="H135" i="15"/>
  <c r="K133" i="15"/>
  <c r="G139" i="15"/>
  <c r="G179" i="15" s="1"/>
  <c r="I138" i="15"/>
  <c r="I178" i="15" s="1"/>
  <c r="AS59" i="15"/>
  <c r="AQ68" i="15"/>
  <c r="AR92" i="15"/>
  <c r="AQ57" i="15"/>
  <c r="AP76" i="15"/>
  <c r="AR61" i="15"/>
  <c r="AL75" i="15"/>
  <c r="AN81" i="15"/>
  <c r="AP92" i="15"/>
  <c r="AP54" i="15"/>
  <c r="AS61" i="15"/>
  <c r="K129" i="15"/>
  <c r="K167" i="15" s="1"/>
  <c r="I135" i="15"/>
  <c r="J134" i="15"/>
  <c r="K131" i="15"/>
  <c r="H128" i="15"/>
  <c r="H166" i="15" s="1"/>
  <c r="C134" i="15"/>
  <c r="E134" i="15"/>
  <c r="G134" i="15"/>
  <c r="F135" i="15"/>
  <c r="K128" i="15"/>
  <c r="K166" i="15" s="1"/>
  <c r="L138" i="15"/>
  <c r="K139" i="15"/>
  <c r="K179" i="15" s="1"/>
  <c r="D140" i="15"/>
  <c r="D180" i="15" s="1"/>
  <c r="C139" i="15"/>
  <c r="C179" i="15" s="1"/>
  <c r="C216" i="15" s="1"/>
  <c r="AM82" i="15"/>
  <c r="AS91" i="15"/>
  <c r="AM70" i="15"/>
  <c r="AM75" i="15"/>
  <c r="AO67" i="15"/>
  <c r="AS84" i="15"/>
  <c r="AQ85" i="15"/>
  <c r="AR94" i="15"/>
  <c r="AN59" i="15"/>
  <c r="AP58" i="15"/>
  <c r="AQ66" i="15"/>
  <c r="AP79" i="15"/>
  <c r="AN63" i="15"/>
  <c r="AM66" i="15"/>
  <c r="AO82" i="15"/>
  <c r="AO84" i="15"/>
  <c r="AS60" i="15"/>
  <c r="AQ81" i="15"/>
  <c r="AT61" i="15"/>
  <c r="AN58" i="15"/>
  <c r="AM91" i="15"/>
  <c r="AR64" i="15"/>
  <c r="AM81" i="15"/>
  <c r="AO74" i="15"/>
  <c r="AS77" i="15"/>
  <c r="AQ83" i="15"/>
  <c r="AN90" i="15"/>
  <c r="AM63" i="15"/>
  <c r="AP88" i="15"/>
  <c r="AS72" i="15"/>
  <c r="AP84" i="15"/>
  <c r="AM65" i="15"/>
  <c r="AR57" i="15"/>
  <c r="AL61" i="15"/>
  <c r="AO57" i="15"/>
  <c r="AS66" i="15"/>
  <c r="AR67" i="15"/>
  <c r="AQ74" i="15"/>
  <c r="AL64" i="15"/>
  <c r="AT53" i="15"/>
  <c r="AN79" i="15"/>
  <c r="AS78" i="15"/>
  <c r="AN86" i="15"/>
  <c r="AM90" i="15"/>
  <c r="AT90" i="15"/>
  <c r="AM55" i="15"/>
  <c r="AN82" i="15"/>
  <c r="I131" i="15"/>
  <c r="L134" i="15"/>
  <c r="D128" i="15"/>
  <c r="D166" i="15" s="1"/>
  <c r="D131" i="15"/>
  <c r="H131" i="15"/>
  <c r="D129" i="15"/>
  <c r="D167" i="15" s="1"/>
  <c r="E132" i="15"/>
  <c r="K134" i="15"/>
  <c r="L132" i="15"/>
  <c r="E129" i="15"/>
  <c r="E167" i="15" s="1"/>
  <c r="C140" i="15"/>
  <c r="C180" i="15" s="1"/>
  <c r="C217" i="15" s="1"/>
  <c r="F139" i="15"/>
  <c r="F179" i="15" s="1"/>
  <c r="E140" i="15"/>
  <c r="E180" i="15" s="1"/>
  <c r="H138" i="15"/>
  <c r="H178" i="15" s="1"/>
  <c r="AR80" i="15"/>
  <c r="AS55" i="15"/>
  <c r="AO85" i="15"/>
  <c r="AL85" i="15"/>
  <c r="AM94" i="15"/>
  <c r="AR81" i="15"/>
  <c r="AO72" i="15"/>
  <c r="AO70" i="15"/>
  <c r="AS68" i="15"/>
  <c r="AT66" i="15"/>
  <c r="AQ63" i="15"/>
  <c r="AL84" i="15"/>
  <c r="AS82" i="15"/>
  <c r="AN85" i="15"/>
  <c r="AS81" i="15"/>
  <c r="AL66" i="15"/>
  <c r="AM62" i="15"/>
  <c r="AR66" i="15"/>
  <c r="AQ75" i="15"/>
  <c r="AQ86" i="15"/>
  <c r="AM56" i="15"/>
  <c r="AP91" i="15"/>
  <c r="AT67" i="15"/>
  <c r="AQ58" i="15"/>
  <c r="AM76" i="15"/>
  <c r="AO65" i="15"/>
  <c r="AO89" i="15"/>
  <c r="AL82" i="15"/>
  <c r="AQ89" i="15"/>
  <c r="AN64" i="15"/>
  <c r="AP63" i="15"/>
  <c r="AR79" i="15"/>
  <c r="AT72" i="15"/>
  <c r="AO75" i="15"/>
  <c r="AS92" i="15"/>
  <c r="AM72" i="15"/>
  <c r="AN69" i="15"/>
  <c r="AN91" i="15"/>
  <c r="AM74" i="15"/>
  <c r="AO53" i="15"/>
  <c r="AR90" i="15"/>
  <c r="AL63" i="15"/>
  <c r="AL68" i="15"/>
  <c r="AN60" i="15"/>
  <c r="AR77" i="15"/>
  <c r="AP78" i="15"/>
  <c r="AR59" i="15"/>
  <c r="C132" i="15"/>
  <c r="I130" i="15"/>
  <c r="I168" i="15" s="1"/>
  <c r="C130" i="15"/>
  <c r="C168" i="15" s="1"/>
  <c r="C205" i="15" s="1"/>
  <c r="L133" i="15"/>
  <c r="C135" i="15"/>
  <c r="C129" i="15"/>
  <c r="C167" i="15" s="1"/>
  <c r="C204" i="15" s="1"/>
  <c r="G135" i="15"/>
  <c r="F129" i="15"/>
  <c r="F167" i="15" s="1"/>
  <c r="L129" i="15"/>
  <c r="J130" i="15"/>
  <c r="J168" i="15" s="1"/>
  <c r="L139" i="15"/>
  <c r="H140" i="15"/>
  <c r="H180" i="15" s="1"/>
  <c r="J138" i="15"/>
  <c r="J178" i="15" s="1"/>
  <c r="F140" i="15"/>
  <c r="F180" i="15" s="1"/>
  <c r="AM89" i="15"/>
  <c r="AQ79" i="15"/>
  <c r="AM67" i="15"/>
  <c r="AM59" i="15"/>
  <c r="AS75" i="15"/>
  <c r="AT54" i="15"/>
  <c r="AO86" i="15"/>
  <c r="AM85" i="15"/>
  <c r="AL91" i="15"/>
  <c r="AS63" i="15"/>
  <c r="AN54" i="15"/>
  <c r="AR75" i="15"/>
  <c r="AR88" i="15"/>
  <c r="AR53" i="15"/>
  <c r="AT91" i="15"/>
  <c r="AO81" i="15"/>
  <c r="AN73" i="15"/>
  <c r="AL90" i="15"/>
  <c r="AN53" i="15"/>
  <c r="AM80" i="15"/>
  <c r="AQ76" i="15"/>
  <c r="AM73" i="15"/>
  <c r="AP83" i="15"/>
  <c r="AS73" i="15"/>
  <c r="AQ77" i="15"/>
  <c r="AR93" i="15"/>
  <c r="AO94" i="15"/>
  <c r="AR62" i="15"/>
  <c r="AR86" i="15"/>
  <c r="AP57" i="15"/>
  <c r="AO77" i="15"/>
  <c r="AT63" i="15"/>
  <c r="AR54" i="15"/>
  <c r="AP60" i="15"/>
  <c r="AT62" i="15"/>
  <c r="AS85" i="15"/>
  <c r="AL67" i="15"/>
  <c r="AP72" i="15"/>
  <c r="AQ72" i="15"/>
  <c r="AL62" i="15"/>
  <c r="AL81" i="15"/>
  <c r="AN78" i="15"/>
  <c r="AR63" i="15"/>
  <c r="AL87" i="15"/>
  <c r="AO60" i="15"/>
  <c r="AN65" i="15"/>
  <c r="AP77" i="15"/>
  <c r="C133" i="15"/>
  <c r="H132" i="15"/>
  <c r="G131" i="15"/>
  <c r="I132" i="15"/>
  <c r="J132" i="15"/>
  <c r="L128" i="15"/>
  <c r="H129" i="15"/>
  <c r="H167" i="15" s="1"/>
  <c r="D130" i="15"/>
  <c r="D168" i="15" s="1"/>
  <c r="E131" i="15"/>
  <c r="J131" i="15"/>
  <c r="I139" i="15"/>
  <c r="I179" i="15" s="1"/>
  <c r="C138" i="15"/>
  <c r="C178" i="15" s="1"/>
  <c r="C215" i="15" s="1"/>
  <c r="G140" i="15"/>
  <c r="G180" i="15" s="1"/>
  <c r="AQ88" i="15"/>
  <c r="AS58" i="15"/>
  <c r="AT77" i="15"/>
  <c r="AR87" i="15"/>
  <c r="AQ62" i="15"/>
  <c r="AR82" i="15"/>
  <c r="AT84" i="15"/>
  <c r="AP90" i="15"/>
  <c r="AQ69" i="15"/>
  <c r="AS94" i="15"/>
  <c r="AM69" i="15"/>
  <c r="AS89" i="15"/>
  <c r="AL53" i="15"/>
  <c r="AP80" i="15"/>
  <c r="AN56" i="15"/>
  <c r="AL55" i="15"/>
  <c r="AO59" i="15"/>
  <c r="AS76" i="15"/>
  <c r="AO63" i="15"/>
  <c r="AP61" i="15"/>
  <c r="AT86" i="15"/>
  <c r="AT59" i="15"/>
  <c r="AQ94" i="15"/>
  <c r="AQ55" i="15"/>
  <c r="AP67" i="15"/>
  <c r="AL73" i="15"/>
  <c r="AP69" i="15"/>
  <c r="AO56" i="15"/>
  <c r="AQ87" i="15"/>
  <c r="AS79" i="15"/>
  <c r="AR71" i="15"/>
  <c r="AM79" i="15"/>
  <c r="AL83" i="15"/>
  <c r="AS83" i="15"/>
  <c r="AR89" i="15"/>
  <c r="AM87" i="15"/>
  <c r="AT64" i="15"/>
  <c r="AT65" i="15"/>
  <c r="AS53" i="15"/>
  <c r="AS88" i="15"/>
  <c r="AP85" i="15"/>
  <c r="AL60" i="15"/>
  <c r="AP86" i="15"/>
  <c r="AR68" i="15"/>
  <c r="AN83" i="15"/>
  <c r="AM88" i="15"/>
  <c r="AN87" i="15"/>
  <c r="AP81" i="15"/>
  <c r="AS69" i="15"/>
  <c r="AS87" i="15"/>
  <c r="AO73" i="15"/>
  <c r="AT71" i="15"/>
  <c r="AN75" i="15"/>
  <c r="AQ71" i="15"/>
  <c r="AQ91" i="15"/>
  <c r="AP53" i="15"/>
  <c r="AR84" i="15"/>
  <c r="AR60" i="15"/>
  <c r="AR78" i="15"/>
  <c r="AT94" i="15"/>
  <c r="AS70" i="15"/>
  <c r="AL79" i="15"/>
  <c r="AO69" i="15"/>
  <c r="AP87" i="15"/>
  <c r="AM86" i="15"/>
  <c r="AP89" i="15"/>
  <c r="AN57" i="15"/>
  <c r="AL88" i="15"/>
  <c r="AN80" i="15"/>
  <c r="AO76" i="15"/>
  <c r="AP66" i="15"/>
  <c r="AT83" i="15"/>
  <c r="AP70" i="15"/>
  <c r="AL92" i="15"/>
  <c r="AQ84" i="15"/>
  <c r="AQ78" i="15"/>
  <c r="AO62" i="15"/>
  <c r="AR58" i="15"/>
  <c r="AT55" i="15"/>
  <c r="AT60" i="15"/>
  <c r="AM53" i="15"/>
  <c r="AQ70" i="15"/>
  <c r="AO71" i="15"/>
  <c r="AT73" i="15"/>
  <c r="AQ73" i="15"/>
  <c r="AR83" i="15"/>
  <c r="AO66" i="15"/>
  <c r="AR85" i="15"/>
  <c r="AS90" i="15"/>
  <c r="AO88" i="15"/>
  <c r="AQ80" i="15"/>
  <c r="AP55" i="15"/>
  <c r="AP68" i="15"/>
  <c r="AT88" i="15"/>
  <c r="AN92" i="15"/>
  <c r="F128" i="15"/>
  <c r="F166" i="15" s="1"/>
  <c r="H133" i="15"/>
  <c r="F130" i="15"/>
  <c r="F168" i="15" s="1"/>
  <c r="I134" i="15"/>
  <c r="G132" i="15"/>
  <c r="E130" i="15"/>
  <c r="E168" i="15" s="1"/>
  <c r="D132" i="15"/>
  <c r="C131" i="15"/>
  <c r="D134" i="15"/>
  <c r="AT78" i="15"/>
  <c r="AN68" i="15"/>
  <c r="AQ56" i="15"/>
  <c r="AT93" i="15"/>
  <c r="AQ53" i="15"/>
  <c r="AP59" i="15"/>
  <c r="AS62" i="15"/>
  <c r="AT57" i="15"/>
  <c r="AS71" i="15"/>
  <c r="AL93" i="15"/>
  <c r="AM60" i="15"/>
  <c r="AT69" i="15"/>
  <c r="AN71" i="15"/>
  <c r="AN66" i="15"/>
  <c r="AL76" i="15"/>
  <c r="AR56" i="15"/>
  <c r="AQ65" i="15"/>
  <c r="AS67" i="15"/>
  <c r="AR73" i="15"/>
  <c r="AL77" i="15"/>
  <c r="AM93" i="15"/>
  <c r="AR65" i="15"/>
  <c r="AO58" i="15"/>
  <c r="AN93" i="15"/>
  <c r="AL54" i="15"/>
  <c r="AO64" i="15"/>
  <c r="AL86" i="15"/>
  <c r="AT56" i="15"/>
  <c r="AP71" i="15"/>
  <c r="AT81" i="15"/>
  <c r="AT87" i="15"/>
  <c r="AM71" i="15"/>
  <c r="AN89" i="15"/>
  <c r="AT79" i="15"/>
  <c r="AN76" i="15"/>
  <c r="AM58" i="15"/>
  <c r="AM83" i="15"/>
  <c r="AT80" i="15"/>
  <c r="AN94" i="15"/>
  <c r="AS65" i="15"/>
  <c r="AQ82" i="15"/>
  <c r="AN55" i="15"/>
  <c r="AQ93" i="15"/>
  <c r="AS64" i="15"/>
  <c r="AM68" i="15"/>
  <c r="AP64" i="15"/>
  <c r="AO93" i="15"/>
  <c r="F114" i="15"/>
  <c r="F173" i="15" s="1"/>
  <c r="E122" i="15"/>
  <c r="K115" i="15"/>
  <c r="K174" i="15" s="1"/>
  <c r="L122" i="15"/>
  <c r="H116" i="15"/>
  <c r="C124" i="15"/>
  <c r="H125" i="15"/>
  <c r="I123" i="15"/>
  <c r="E117" i="15"/>
  <c r="D125" i="15"/>
  <c r="J118" i="15"/>
  <c r="F112" i="15"/>
  <c r="F171" i="15" s="1"/>
  <c r="J124" i="15"/>
  <c r="D115" i="15"/>
  <c r="D174" i="15" s="1"/>
  <c r="C121" i="15"/>
  <c r="I114" i="15"/>
  <c r="I173" i="15" s="1"/>
  <c r="H122" i="15"/>
  <c r="D116" i="15"/>
  <c r="G121" i="15"/>
  <c r="C115" i="15"/>
  <c r="C174" i="15" s="1"/>
  <c r="C211" i="15" s="1"/>
  <c r="D122" i="15"/>
  <c r="J115" i="15"/>
  <c r="J174" i="15" s="1"/>
  <c r="G122" i="15"/>
  <c r="L123" i="15"/>
  <c r="K122" i="15"/>
  <c r="G116" i="15"/>
  <c r="F124" i="15"/>
  <c r="L117" i="15"/>
  <c r="K124" i="15"/>
  <c r="D123" i="15"/>
  <c r="H113" i="15"/>
  <c r="H172" i="15" s="1"/>
  <c r="E120" i="15"/>
  <c r="K113" i="15"/>
  <c r="K172" i="15" s="1"/>
  <c r="J121" i="15"/>
  <c r="F115" i="15"/>
  <c r="F174" i="15" s="1"/>
  <c r="I120" i="15"/>
  <c r="E114" i="15"/>
  <c r="E173" i="15" s="1"/>
  <c r="F121" i="15"/>
  <c r="L114" i="15"/>
  <c r="K120" i="15"/>
  <c r="F122" i="15"/>
  <c r="C122" i="15"/>
  <c r="I115" i="15"/>
  <c r="I174" i="15" s="1"/>
  <c r="H123" i="15"/>
  <c r="D117" i="15"/>
  <c r="E123" i="15"/>
  <c r="H121" i="15"/>
  <c r="K125" i="15"/>
  <c r="G119" i="15"/>
  <c r="C113" i="15"/>
  <c r="C172" i="15" s="1"/>
  <c r="C209" i="15" s="1"/>
  <c r="L120" i="15"/>
  <c r="H114" i="15"/>
  <c r="H173" i="15" s="1"/>
  <c r="K119" i="15"/>
  <c r="G113" i="15"/>
  <c r="G172" i="15" s="1"/>
  <c r="H120" i="15"/>
  <c r="D114" i="15"/>
  <c r="D173" i="15" s="1"/>
  <c r="E119" i="15"/>
  <c r="L119" i="15"/>
  <c r="E121" i="15"/>
  <c r="K114" i="15"/>
  <c r="K173" i="15" s="1"/>
  <c r="J122" i="15"/>
  <c r="F116" i="15"/>
  <c r="I121" i="15"/>
  <c r="J120" i="15"/>
  <c r="C125" i="15"/>
  <c r="I118" i="15"/>
  <c r="E112" i="15"/>
  <c r="E171" i="15" s="1"/>
  <c r="D120" i="15"/>
  <c r="J113" i="15"/>
  <c r="J172" i="15" s="1"/>
  <c r="G125" i="15"/>
  <c r="C119" i="15"/>
  <c r="I112" i="15"/>
  <c r="I171" i="15" s="1"/>
  <c r="J119" i="15"/>
  <c r="F113" i="15"/>
  <c r="F172" i="15" s="1"/>
  <c r="K116" i="15"/>
  <c r="H117" i="15"/>
  <c r="G120" i="15"/>
  <c r="C114" i="15"/>
  <c r="C173" i="15" s="1"/>
  <c r="C210" i="15" s="1"/>
  <c r="L121" i="15"/>
  <c r="H115" i="15"/>
  <c r="H174" i="15" s="1"/>
  <c r="G118" i="15"/>
  <c r="D119" i="15"/>
  <c r="E124" i="15"/>
  <c r="K117" i="15"/>
  <c r="J125" i="15"/>
  <c r="F119" i="15"/>
  <c r="L112" i="15"/>
  <c r="I124" i="15"/>
  <c r="E118" i="15"/>
  <c r="F125" i="15"/>
  <c r="L118" i="15"/>
  <c r="H112" i="15"/>
  <c r="H171" i="15" s="1"/>
  <c r="E115" i="15"/>
  <c r="E174" i="15" s="1"/>
  <c r="J112" i="15"/>
  <c r="J171" i="15" s="1"/>
  <c r="I119" i="15"/>
  <c r="E113" i="15"/>
  <c r="E172" i="15" s="1"/>
  <c r="D121" i="15"/>
  <c r="J114" i="15"/>
  <c r="J173" i="15" s="1"/>
  <c r="C116" i="15"/>
  <c r="F118" i="15"/>
  <c r="G123" i="15"/>
  <c r="C117" i="15"/>
  <c r="L124" i="15"/>
  <c r="H118" i="15"/>
  <c r="D112" i="15"/>
  <c r="D171" i="15" s="1"/>
  <c r="K123" i="15"/>
  <c r="G117" i="15"/>
  <c r="H124" i="15"/>
  <c r="D118" i="15"/>
  <c r="C120" i="15"/>
  <c r="I113" i="15"/>
  <c r="I172" i="15" s="1"/>
  <c r="E125" i="15"/>
  <c r="K118" i="15"/>
  <c r="G112" i="15"/>
  <c r="G171" i="15" s="1"/>
  <c r="F120" i="15"/>
  <c r="L113" i="15"/>
  <c r="G114" i="15"/>
  <c r="G173" i="15" s="1"/>
  <c r="J116" i="15"/>
  <c r="I122" i="15"/>
  <c r="E116" i="15"/>
  <c r="D124" i="15"/>
  <c r="J117" i="15"/>
  <c r="I117" i="15"/>
  <c r="C123" i="15"/>
  <c r="I116" i="15"/>
  <c r="J123" i="15"/>
  <c r="F117" i="15"/>
  <c r="I125" i="15"/>
  <c r="C112" i="15"/>
  <c r="C171" i="15" s="1"/>
  <c r="C208" i="15" s="1"/>
  <c r="G124" i="15"/>
  <c r="C118" i="15"/>
  <c r="L125" i="15"/>
  <c r="H119" i="15"/>
  <c r="D113" i="15"/>
  <c r="D172" i="15" s="1"/>
  <c r="K112" i="15"/>
  <c r="K171" i="15" s="1"/>
  <c r="L115" i="15"/>
  <c r="K121" i="15"/>
  <c r="G115" i="15"/>
  <c r="G174" i="15" s="1"/>
  <c r="F123" i="15"/>
  <c r="L116" i="15"/>
  <c r="G162" i="15" l="1"/>
  <c r="F162" i="15"/>
  <c r="K162" i="15"/>
  <c r="K163" i="15" s="1"/>
  <c r="H181" i="15"/>
  <c r="L178" i="15" a="1"/>
  <c r="L178" i="15" s="1"/>
  <c r="L180" i="15" a="1"/>
  <c r="L180" i="15" s="1"/>
  <c r="I181" i="15"/>
  <c r="F169" i="15"/>
  <c r="F170" i="15" s="1"/>
  <c r="G169" i="15"/>
  <c r="G170" i="15" s="1"/>
  <c r="J181" i="15"/>
  <c r="J162" i="15"/>
  <c r="J163" i="15" s="1"/>
  <c r="L158" i="15" a="1"/>
  <c r="L158" i="15" s="1"/>
  <c r="K181" i="15"/>
  <c r="L159" i="15" a="1"/>
  <c r="L159" i="15" s="1"/>
  <c r="I162" i="15"/>
  <c r="I163" i="15" s="1"/>
  <c r="L172" i="15" a="1"/>
  <c r="L172" i="15" s="1"/>
  <c r="L160" i="15" a="1"/>
  <c r="L160" i="15" s="1"/>
  <c r="E162" i="15"/>
  <c r="E163" i="15" s="1"/>
  <c r="L161" i="15" a="1"/>
  <c r="L161" i="15" s="1"/>
  <c r="I169" i="15"/>
  <c r="G181" i="15"/>
  <c r="L179" i="15" a="1"/>
  <c r="L179" i="15" s="1"/>
  <c r="F163" i="15"/>
  <c r="F181" i="15"/>
  <c r="G163" i="15"/>
  <c r="E181" i="15"/>
  <c r="H162" i="15"/>
  <c r="H163" i="15" s="1"/>
  <c r="D162" i="15"/>
  <c r="D181" i="15"/>
  <c r="L167" i="15" a="1"/>
  <c r="L167" i="15" s="1"/>
  <c r="K169" i="15"/>
  <c r="K170" i="15" s="1"/>
  <c r="J169" i="15"/>
  <c r="J170" i="15" s="1"/>
  <c r="H169" i="15"/>
  <c r="H170" i="15" s="1"/>
  <c r="E169" i="15"/>
  <c r="D169" i="15"/>
  <c r="D170" i="15" s="1"/>
  <c r="I170" i="15"/>
  <c r="L168" i="15" a="1"/>
  <c r="L168" i="15" s="1"/>
  <c r="L166" i="15" a="1"/>
  <c r="L166" i="15" s="1"/>
  <c r="G175" i="15"/>
  <c r="D175" i="15"/>
  <c r="L171" i="15" a="1"/>
  <c r="L171" i="15" s="1"/>
  <c r="L173" i="15" a="1"/>
  <c r="L173" i="15" s="1"/>
  <c r="E175" i="15"/>
  <c r="L174" i="15" a="1"/>
  <c r="L174" i="15" s="1"/>
  <c r="I175" i="15"/>
  <c r="H175" i="15"/>
  <c r="J175" i="15"/>
  <c r="F175" i="15"/>
  <c r="K175" i="15"/>
  <c r="F176" i="15" l="1"/>
  <c r="F182" i="15" s="1"/>
  <c r="I176" i="15"/>
  <c r="I182" i="15" s="1"/>
  <c r="L181" i="15" a="1"/>
  <c r="L181" i="15" s="1"/>
  <c r="L169" i="15" a="1"/>
  <c r="L169" i="15" s="1"/>
  <c r="L162" i="15" a="1"/>
  <c r="L162" i="15" s="1"/>
  <c r="H176" i="15"/>
  <c r="H182" i="15" s="1"/>
  <c r="D163" i="15"/>
  <c r="L163" i="15" s="1" a="1"/>
  <c r="L163" i="15" s="1"/>
  <c r="K176" i="15"/>
  <c r="K182" i="15" s="1"/>
  <c r="J176" i="15"/>
  <c r="J182" i="15" s="1"/>
  <c r="E170" i="15"/>
  <c r="E176" i="15" s="1"/>
  <c r="D176" i="15"/>
  <c r="D182" i="15" s="1"/>
  <c r="G176" i="15"/>
  <c r="G182" i="15" s="1"/>
  <c r="L175" i="15" a="1"/>
  <c r="L175" i="15" s="1"/>
  <c r="L170" i="15" l="1" a="1"/>
  <c r="L170" i="15" s="1"/>
  <c r="L176" i="15" a="1"/>
  <c r="L176" i="15" s="1"/>
  <c r="E182" i="15"/>
  <c r="L182" i="15" s="1" a="1"/>
  <c r="L182" i="15" s="1"/>
  <c r="D195" i="15" l="1" a="1"/>
  <c r="G215" i="15" s="1"/>
  <c r="F195" i="15" l="1"/>
  <c r="G212" i="15"/>
  <c r="D199" i="15"/>
  <c r="H206" i="15"/>
  <c r="L215" i="15"/>
  <c r="I199" i="15"/>
  <c r="G195" i="15"/>
  <c r="F209" i="15"/>
  <c r="G202" i="15"/>
  <c r="I221" i="15"/>
  <c r="G211" i="15"/>
  <c r="F206" i="15"/>
  <c r="E206" i="15"/>
  <c r="G216" i="15"/>
  <c r="E212" i="15"/>
  <c r="D219" i="15"/>
  <c r="L218" i="15"/>
  <c r="K198" i="15"/>
  <c r="I213" i="15"/>
  <c r="K195" i="15"/>
  <c r="G198" i="15"/>
  <c r="L214" i="15"/>
  <c r="H197" i="15"/>
  <c r="K209" i="15"/>
  <c r="L221" i="15"/>
  <c r="I202" i="15"/>
  <c r="H207" i="15"/>
  <c r="J214" i="15"/>
  <c r="H208" i="15"/>
  <c r="K197" i="15"/>
  <c r="D196" i="15"/>
  <c r="H202" i="15"/>
  <c r="I210" i="15"/>
  <c r="G197" i="15"/>
  <c r="H209" i="15"/>
  <c r="K212" i="15"/>
  <c r="J212" i="15"/>
  <c r="I220" i="15"/>
  <c r="H218" i="15"/>
  <c r="I204" i="15"/>
  <c r="G213" i="15"/>
  <c r="E205" i="15"/>
  <c r="F213" i="15"/>
  <c r="D200" i="15"/>
  <c r="F219" i="15"/>
  <c r="L199" i="15"/>
  <c r="D203" i="15"/>
  <c r="L205" i="15"/>
  <c r="L203" i="15"/>
  <c r="F208" i="15"/>
  <c r="H213" i="15"/>
  <c r="J196" i="15"/>
  <c r="J211" i="15"/>
  <c r="L216" i="15"/>
  <c r="I201" i="15"/>
  <c r="J209" i="15"/>
  <c r="H196" i="15"/>
  <c r="I207" i="15"/>
  <c r="D220" i="15"/>
  <c r="F218" i="15"/>
  <c r="G201" i="15"/>
  <c r="H195" i="15"/>
  <c r="H203" i="15"/>
  <c r="I209" i="15"/>
  <c r="J217" i="15"/>
  <c r="H204" i="15"/>
  <c r="I216" i="15"/>
  <c r="F197" i="15"/>
  <c r="I198" i="15"/>
  <c r="E196" i="15"/>
  <c r="I205" i="15"/>
  <c r="L217" i="15"/>
  <c r="H220" i="15"/>
  <c r="F212" i="15"/>
  <c r="G220" i="15"/>
  <c r="E207" i="15"/>
  <c r="L198" i="15"/>
  <c r="D207" i="15"/>
  <c r="E218" i="15"/>
  <c r="D213" i="15"/>
  <c r="J221" i="15"/>
  <c r="J220" i="15"/>
  <c r="J199" i="15"/>
  <c r="F216" i="15"/>
  <c r="I197" i="15"/>
  <c r="E200" i="15"/>
  <c r="J208" i="15"/>
  <c r="K216" i="15"/>
  <c r="I203" i="15"/>
  <c r="H200" i="15"/>
  <c r="L212" i="15"/>
  <c r="E211" i="15"/>
  <c r="H216" i="15"/>
  <c r="K196" i="15"/>
  <c r="E201" i="15"/>
  <c r="J216" i="15"/>
  <c r="D201" i="15"/>
  <c r="I211" i="15"/>
  <c r="F196" i="15"/>
  <c r="G204" i="15"/>
  <c r="L211" i="15"/>
  <c r="F203" i="15"/>
  <c r="L195" i="15"/>
  <c r="L202" i="15"/>
  <c r="F207" i="15"/>
  <c r="G219" i="15"/>
  <c r="G206" i="15"/>
  <c r="F214" i="15"/>
  <c r="D206" i="15"/>
  <c r="E214" i="15"/>
  <c r="L200" i="15"/>
  <c r="E220" i="15"/>
  <c r="K200" i="15"/>
  <c r="K204" i="15"/>
  <c r="K206" i="15"/>
  <c r="I206" i="15"/>
  <c r="D210" i="15"/>
  <c r="F215" i="15"/>
  <c r="K215" i="15"/>
  <c r="F199" i="15"/>
  <c r="J210" i="15"/>
  <c r="I215" i="15"/>
  <c r="K205" i="15"/>
  <c r="D204" i="15"/>
  <c r="G209" i="15"/>
  <c r="J197" i="15"/>
  <c r="I219" i="15"/>
  <c r="E199" i="15"/>
  <c r="D205" i="15"/>
  <c r="K210" i="15"/>
  <c r="D216" i="15"/>
  <c r="J202" i="15"/>
  <c r="E203" i="15"/>
  <c r="H219" i="15"/>
  <c r="L219" i="15"/>
  <c r="D202" i="15"/>
  <c r="G214" i="15"/>
  <c r="J218" i="15"/>
  <c r="G203" i="15"/>
  <c r="H211" i="15"/>
  <c r="F198" i="15"/>
  <c r="G210" i="15"/>
  <c r="H215" i="15"/>
  <c r="H214" i="15"/>
  <c r="D197" i="15"/>
  <c r="G207" i="15"/>
  <c r="J219" i="15"/>
  <c r="G221" i="15"/>
  <c r="E213" i="15"/>
  <c r="F221" i="15"/>
  <c r="D208" i="15"/>
  <c r="K199" i="15"/>
  <c r="L207" i="15"/>
  <c r="K220" i="15"/>
  <c r="L213" i="15"/>
  <c r="D211" i="15"/>
  <c r="D195" i="15"/>
  <c r="J213" i="15"/>
  <c r="F200" i="15"/>
  <c r="I212" i="15"/>
  <c r="K217" i="15"/>
  <c r="L220" i="15"/>
  <c r="J198" i="15"/>
  <c r="L196" i="15"/>
  <c r="F202" i="15"/>
  <c r="J215" i="15"/>
  <c r="K203" i="15"/>
  <c r="F204" i="15"/>
  <c r="F201" i="15"/>
  <c r="E221" i="15"/>
  <c r="K207" i="15"/>
  <c r="K221" i="15"/>
  <c r="H205" i="15"/>
  <c r="H201" i="15"/>
  <c r="K219" i="15"/>
  <c r="G199" i="15"/>
  <c r="J203" i="15"/>
  <c r="H210" i="15"/>
  <c r="I218" i="15"/>
  <c r="G205" i="15"/>
  <c r="H217" i="15"/>
  <c r="E198" i="15"/>
  <c r="G200" i="15"/>
  <c r="E204" i="15"/>
  <c r="H199" i="15"/>
  <c r="J204" i="15"/>
  <c r="D209" i="15"/>
  <c r="F220" i="15"/>
  <c r="E208" i="15"/>
  <c r="E215" i="15"/>
  <c r="L206" i="15"/>
  <c r="D215" i="15"/>
  <c r="K201" i="15"/>
  <c r="D221" i="15"/>
  <c r="J201" i="15"/>
  <c r="J205" i="15"/>
  <c r="I200" i="15"/>
  <c r="D218" i="15"/>
  <c r="H198" i="15"/>
  <c r="L201" i="15"/>
  <c r="K213" i="15"/>
  <c r="E219" i="15"/>
  <c r="G217" i="15"/>
  <c r="E195" i="15"/>
  <c r="G196" i="15"/>
  <c r="E216" i="15"/>
  <c r="G218" i="15"/>
  <c r="E202" i="15"/>
  <c r="L209" i="15"/>
  <c r="K214" i="15"/>
  <c r="L204" i="15"/>
  <c r="D198" i="15"/>
  <c r="I208" i="15"/>
  <c r="E210" i="15"/>
  <c r="K211" i="15"/>
  <c r="K218" i="15"/>
  <c r="I217" i="15"/>
  <c r="K202" i="15"/>
  <c r="H212" i="15"/>
  <c r="E197" i="15"/>
  <c r="F205" i="15"/>
  <c r="I214" i="15"/>
  <c r="F211" i="15"/>
  <c r="F217" i="15"/>
  <c r="E217" i="15"/>
  <c r="L197" i="15"/>
  <c r="E209" i="15"/>
  <c r="H221" i="15"/>
  <c r="J195" i="15"/>
  <c r="D214" i="15"/>
  <c r="I196" i="15"/>
  <c r="L208" i="15"/>
  <c r="J200" i="15"/>
  <c r="K208" i="15"/>
  <c r="I195" i="15"/>
  <c r="J207" i="15"/>
  <c r="G208" i="15"/>
  <c r="L210" i="15"/>
  <c r="D217" i="15"/>
  <c r="J206" i="15"/>
  <c r="D212" i="15"/>
  <c r="F210"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<sst xmlns="http://schemas.openxmlformats.org/spreadsheetml/2006/main" count="879" uniqueCount="279">
  <si>
    <t>Analysis of Relativities — Difference from EPC</t>
  </si>
  <si>
    <t xml:space="preserve">The analysis of relativities shows the effects of the Commission’s assessments on the recommended distribution of the goods and </t>
  </si>
  <si>
    <t xml:space="preserve">The benchmark that has been used in the analysis is the equal per capita (EPC) distribution — that is, a distribution that would </t>
  </si>
  <si>
    <t xml:space="preserve">arise if each State had the same revenue raising capacity and/or the same costs of providing services or costs of investment or net </t>
  </si>
  <si>
    <t>lending requirements.</t>
  </si>
  <si>
    <t>populations obtained from the Commonwealth Treasury.</t>
  </si>
  <si>
    <t xml:space="preserve">The analysis can be done at various levels of disaggregation. It usually starts with an estimate of the total effect of the </t>
  </si>
  <si>
    <t xml:space="preserve">Commission’s assessments — the total difference between the distribution of the GST based on the assessed relativities and an </t>
  </si>
  <si>
    <t>NSW</t>
  </si>
  <si>
    <t>Vic</t>
  </si>
  <si>
    <t>Qld</t>
  </si>
  <si>
    <t>WA</t>
  </si>
  <si>
    <t>SA</t>
  </si>
  <si>
    <t>Tas</t>
  </si>
  <si>
    <t>ACT</t>
  </si>
  <si>
    <t>NT</t>
  </si>
  <si>
    <t>Total</t>
  </si>
  <si>
    <t>Redist</t>
  </si>
  <si>
    <t>$m</t>
  </si>
  <si>
    <t>the growth in GST revenue, average the assessment years, and then subtracting the scaled result from the EPC distribution in the application year.</t>
  </si>
  <si>
    <t>$pc</t>
  </si>
  <si>
    <t>The impacts of each assessment are measured individually and collectively.</t>
  </si>
  <si>
    <t>Specific purpose payments</t>
  </si>
  <si>
    <t>National skills and workforce development</t>
  </si>
  <si>
    <t>Total SPPs</t>
  </si>
  <si>
    <t>National partnership payments</t>
  </si>
  <si>
    <t>National disability SPP</t>
  </si>
  <si>
    <t>Total impact</t>
  </si>
  <si>
    <t>Revenue impact</t>
  </si>
  <si>
    <t>Expenses impact</t>
  </si>
  <si>
    <t>Comprising</t>
  </si>
  <si>
    <t>Property sales</t>
  </si>
  <si>
    <t>Mining production</t>
  </si>
  <si>
    <t>Socio-demographic composition</t>
  </si>
  <si>
    <t>Cross-border</t>
  </si>
  <si>
    <t>Wage costs</t>
  </si>
  <si>
    <t>Commonwealth payments</t>
  </si>
  <si>
    <t>Age</t>
  </si>
  <si>
    <t>Indigenous status</t>
  </si>
  <si>
    <t>Economic Environment</t>
  </si>
  <si>
    <t>Administrative scale</t>
  </si>
  <si>
    <t>Heavy vehicle use</t>
  </si>
  <si>
    <t>Traffic volume</t>
  </si>
  <si>
    <t>Native title and land rights</t>
  </si>
  <si>
    <t>Natural disaster relief</t>
  </si>
  <si>
    <t>Other revenue effects</t>
  </si>
  <si>
    <t>Non-State sector</t>
  </si>
  <si>
    <t>Household size</t>
  </si>
  <si>
    <t>Welfare</t>
  </si>
  <si>
    <t>Notes:</t>
  </si>
  <si>
    <t>Justice</t>
  </si>
  <si>
    <t>of each revenue category, each expense category, investment, net borrowing and each Commonwealth payment to the States</t>
  </si>
  <si>
    <t>which has an impact on the relativities. Analysis is also done to show the effects of each disability the Commission assessed.</t>
  </si>
  <si>
    <t xml:space="preserve">Note: The impacts of each assessment are measured individually and collectively. </t>
  </si>
  <si>
    <t>The sum of the individual impacts may not equal the collective (total) impact.</t>
  </si>
  <si>
    <t xml:space="preserve">The redistribution in Schools education does not include the impact of the expenditure of the </t>
  </si>
  <si>
    <t>Note: The impacts of each assessment are measured individually and collectively.</t>
  </si>
  <si>
    <t>What is included in this workbook</t>
  </si>
  <si>
    <t>The following tables provide the analysis of relativities in $ million and $ per capita:</t>
  </si>
  <si>
    <t>About the data</t>
  </si>
  <si>
    <t>Road length</t>
  </si>
  <si>
    <t>Taxable payrolls</t>
  </si>
  <si>
    <t>Taxable land values</t>
  </si>
  <si>
    <t>Total capital</t>
  </si>
  <si>
    <t xml:space="preserve">For more information about the reasons for the GST distribution, see the Commission's website  </t>
  </si>
  <si>
    <t>(https://cgc.gov.au)</t>
  </si>
  <si>
    <t>National health reform funding</t>
  </si>
  <si>
    <t xml:space="preserve">Quality Schools Funding — Government </t>
  </si>
  <si>
    <t>National housing and homelessness funding</t>
  </si>
  <si>
    <t>Payments assessed on an equal per capita (EPC) basis</t>
  </si>
  <si>
    <t>Total NPPs and SPPs</t>
  </si>
  <si>
    <t xml:space="preserve">Total NPPs </t>
  </si>
  <si>
    <t>Note:</t>
  </si>
  <si>
    <t>The Quality students funding - non-government schools SPP is deducted from expenses and is not shown in this table.
The National disability SPP is assessed EPC (discontinued from 2020-21) and is not shown in this table.</t>
  </si>
  <si>
    <t>Population dispersion</t>
  </si>
  <si>
    <t>EPC</t>
  </si>
  <si>
    <t>Insurance premiums</t>
  </si>
  <si>
    <t>Motor vehicle values</t>
  </si>
  <si>
    <t>Other Revenue</t>
  </si>
  <si>
    <t>Non-Indigenous disadvantage</t>
  </si>
  <si>
    <t>Indigenous disadvantage</t>
  </si>
  <si>
    <t>NDIS</t>
  </si>
  <si>
    <t>Concessions</t>
  </si>
  <si>
    <t>National Capital</t>
  </si>
  <si>
    <t>Urban centre characteristics</t>
  </si>
  <si>
    <t>Capital improvements</t>
  </si>
  <si>
    <t>Cost of construction</t>
  </si>
  <si>
    <t>Capital requirement</t>
  </si>
  <si>
    <t>Quality Schools Funding SPP for non-government schools.</t>
  </si>
  <si>
    <t>Total revenue</t>
  </si>
  <si>
    <t>Sum of NSW</t>
  </si>
  <si>
    <t>Sum of Vic</t>
  </si>
  <si>
    <t>Sum of Qld</t>
  </si>
  <si>
    <t>Sum of WA</t>
  </si>
  <si>
    <t>Sum of SA</t>
  </si>
  <si>
    <t>Sum of Tas</t>
  </si>
  <si>
    <t>Sum of ACT</t>
  </si>
  <si>
    <t>Sum of NT</t>
  </si>
  <si>
    <t>Row Labels</t>
  </si>
  <si>
    <t>Grand Total</t>
  </si>
  <si>
    <t>Other expenses</t>
  </si>
  <si>
    <t>Total expenses</t>
  </si>
  <si>
    <t>Investment</t>
  </si>
  <si>
    <t>Net borrowing</t>
  </si>
  <si>
    <t>Note: For further explanation of what each effect includes see Volume 2 of this report.</t>
  </si>
  <si>
    <t>(a)       Other SDC includes the effects of age, Indigenous disadvantage, household size, State contributions to the National Disability Insurance Scheme (NDIS) and the full effect of SDC in Commonwealth funded government schools.</t>
  </si>
  <si>
    <t>(b)       Includes the effect of net borrowing.</t>
  </si>
  <si>
    <t>Source: Commission calculation.</t>
  </si>
  <si>
    <t>EFFECTS OF REVENUE RAISING CAPACITY</t>
  </si>
  <si>
    <t>TOTAL REVENUE</t>
  </si>
  <si>
    <t>EFFECTS OF EXPENSE REQUIREMENTS</t>
  </si>
  <si>
    <t>Socio-demographic characteristics</t>
  </si>
  <si>
    <t>Other SDC (a)</t>
  </si>
  <si>
    <t>Total SDC</t>
  </si>
  <si>
    <t>TOTAL EXPENSES</t>
  </si>
  <si>
    <t>INVESTMENT</t>
  </si>
  <si>
    <t>TOTAL INVESTMENT (b)</t>
  </si>
  <si>
    <t>TOTAL EXPENSE AND INVESTMENT</t>
  </si>
  <si>
    <t>TOTAL</t>
  </si>
  <si>
    <t>Expense</t>
  </si>
  <si>
    <t>Schools</t>
  </si>
  <si>
    <t>Revenue</t>
  </si>
  <si>
    <t>Post-secondary education</t>
  </si>
  <si>
    <t>Health</t>
  </si>
  <si>
    <t>Services to communities</t>
  </si>
  <si>
    <t>Roads</t>
  </si>
  <si>
    <t>Transport</t>
  </si>
  <si>
    <t>Services to industry</t>
  </si>
  <si>
    <t>Type</t>
  </si>
  <si>
    <t>Sum of Total</t>
  </si>
  <si>
    <t>SDC</t>
  </si>
  <si>
    <t>Capital</t>
  </si>
  <si>
    <t>Commonwealth Payment</t>
  </si>
  <si>
    <t>Rank</t>
  </si>
  <si>
    <t>Total revenue effects</t>
  </si>
  <si>
    <t>Expenses</t>
  </si>
  <si>
    <t>Total Capital</t>
  </si>
  <si>
    <t>BIG CHECK</t>
  </si>
  <si>
    <t>Effects of revenue raising capacity</t>
  </si>
  <si>
    <t>Effects of expenditure requirements</t>
  </si>
  <si>
    <t>Total Investment</t>
  </si>
  <si>
    <t>Total expense and Investment</t>
  </si>
  <si>
    <t>ASSESSED</t>
  </si>
  <si>
    <t>EPC $</t>
  </si>
  <si>
    <t>Difference from EPC, $</t>
  </si>
  <si>
    <t>Difference from EPC, $pc</t>
  </si>
  <si>
    <t>Illustrative</t>
  </si>
  <si>
    <t>App yr pop</t>
  </si>
  <si>
    <t>Assessed</t>
  </si>
  <si>
    <t>Assessed $m</t>
  </si>
  <si>
    <r>
      <t>services tax (GST). It does so by comparing the effects of the total assessments (or parts of them) with a benchmark distribution.</t>
    </r>
    <r>
      <rPr>
        <vertAlign val="superscript"/>
        <sz val="12"/>
        <rFont val="Open Sans Light"/>
        <family val="2"/>
      </rPr>
      <t>1</t>
    </r>
  </si>
  <si>
    <r>
      <t>EPC distribution. At a more disaggregated level, the analysis shows the contribution</t>
    </r>
    <r>
      <rPr>
        <vertAlign val="superscript"/>
        <sz val="12"/>
        <rFont val="Open Sans Light"/>
        <family val="2"/>
      </rPr>
      <t>2</t>
    </r>
    <r>
      <rPr>
        <sz val="12"/>
        <rFont val="Open Sans Light"/>
        <family val="2"/>
      </rPr>
      <t xml:space="preserve"> to the difference from the EPC distribution </t>
    </r>
  </si>
  <si>
    <r>
      <rPr>
        <vertAlign val="superscript"/>
        <sz val="10"/>
        <rFont val="Open Sans Light"/>
        <family val="2"/>
      </rPr>
      <t>1</t>
    </r>
    <r>
      <rPr>
        <sz val="10"/>
        <rFont val="Open Sans Light"/>
        <family val="2"/>
      </rPr>
      <t xml:space="preserve">Differences in the two distributions reflect the underlying differences in assessed relativities from 1.000.  </t>
    </r>
  </si>
  <si>
    <r>
      <rPr>
        <vertAlign val="superscript"/>
        <sz val="10"/>
        <rFont val="Open Sans Light"/>
        <family val="2"/>
      </rPr>
      <t>2</t>
    </r>
    <r>
      <rPr>
        <sz val="10"/>
        <rFont val="Open Sans Light"/>
        <family val="2"/>
      </rPr>
      <t xml:space="preserve">The dissection of the total difference between an equalisation distribution and an EPC distribution to identify the effects of each </t>
    </r>
  </si>
  <si>
    <t>• Table S4-1 shows the contribution of each revenue category</t>
  </si>
  <si>
    <t>• Table S4-2 shows the contribution of each expense category</t>
  </si>
  <si>
    <t>• Table S4-3 shows the contribution of investment and net lending</t>
  </si>
  <si>
    <t>• Table S4-4 shows the contribution of the Commonwealth payments which impact on the relativities</t>
  </si>
  <si>
    <t>• Table S4-5 shows the net impact of Commonwealth payments for each category</t>
  </si>
  <si>
    <t xml:space="preserve">• Table S4-6 shows the contribution of each revenue base and expenditure disability assessed by the Commission </t>
  </si>
  <si>
    <t>2020 Review</t>
  </si>
  <si>
    <t>Table S4-1 Contribution to redistribution by revenue category, 2020-21 GST, $ million</t>
  </si>
  <si>
    <t>Table S4-1 Contribution to redistribution by revenue category, 2020-21 GST, $ per capita</t>
  </si>
  <si>
    <t>Payroll tax</t>
  </si>
  <si>
    <t>Land tax</t>
  </si>
  <si>
    <t>Stamp duty on conveyances</t>
  </si>
  <si>
    <t>Insurance tax</t>
  </si>
  <si>
    <t>Motor taxes</t>
  </si>
  <si>
    <t>Mining revenue</t>
  </si>
  <si>
    <t>Other revenue</t>
  </si>
  <si>
    <t>Table S4-2 Contribution to redistribution by expense category, 2020-21 GST, $ million</t>
  </si>
  <si>
    <t>Table S4-2 Contribution to redistribution by expense category, 2020-21 GST, $ per capita</t>
  </si>
  <si>
    <t>Housing</t>
  </si>
  <si>
    <t>Table S4-3 Contribution to redistribution for investment and net borrowing 2020-21 GST, $ million</t>
  </si>
  <si>
    <t>Table S4-3 Contribution to redistribution for investment and net borrowing 2020-21 GST, $ per capita</t>
  </si>
  <si>
    <t>Table S4-4 Contribution to redistribution for each Commonwealth payment, 2020-21 GST, $ million</t>
  </si>
  <si>
    <t>Table S4-4 Contribution to redistribution for each Commonwealth payment, 2020-21 GST, $ per capita</t>
  </si>
  <si>
    <t>Indigenous early childhood development - children and family centres</t>
  </si>
  <si>
    <t>National solar schools plan</t>
  </si>
  <si>
    <t>Youth attainment and transitions - maximising engagement, attainment and successful transition</t>
  </si>
  <si>
    <t>Early childhood education</t>
  </si>
  <si>
    <t>Smarter schools - Literacy and numeracy</t>
  </si>
  <si>
    <t>Infrastructure investment program - National network roads</t>
  </si>
  <si>
    <t>Trade training centres in schools</t>
  </si>
  <si>
    <t>Infrastructure investment program - Other roads</t>
  </si>
  <si>
    <t>Commonwealth/State joint group training program</t>
  </si>
  <si>
    <t>Building Australia Fund - Rail</t>
  </si>
  <si>
    <t>MoneySmart Teaching</t>
  </si>
  <si>
    <t>Water for the future</t>
  </si>
  <si>
    <t>Building Australia's future workforce - training places for single and teen parents</t>
  </si>
  <si>
    <t>Remote Indigenous housing for 2013-14 onwards</t>
  </si>
  <si>
    <t>Building Australia's future workforce skills reform</t>
  </si>
  <si>
    <t>Infrastructure Growth Package - Asset Recycling Fund - New Investments</t>
  </si>
  <si>
    <t>Independent public schools</t>
  </si>
  <si>
    <t>Infrastructure Growth Package - Asset Recycling Fund - Western Sydney Infrastructure Plan</t>
  </si>
  <si>
    <t>National School Chaplaincy Programme</t>
  </si>
  <si>
    <t>Pay equity for the social and community services sector</t>
  </si>
  <si>
    <t>Port Arthur Penitentiary restoration</t>
  </si>
  <si>
    <t>Health and substance abuse grants (OATSIH) COPE</t>
  </si>
  <si>
    <t>Health and hospital fund</t>
  </si>
  <si>
    <t>Skilling Australians Fund</t>
  </si>
  <si>
    <t>Developing demand-driver infrastructure for the tourism industry</t>
  </si>
  <si>
    <t>Infrastructure investment program - Rail</t>
  </si>
  <si>
    <t>Grants for Indigenous purposes to Schools education COPE</t>
  </si>
  <si>
    <t>New Agriculture and environment 2</t>
  </si>
  <si>
    <t>Grants for Indigenous purposes to Post-secondary education COPE</t>
  </si>
  <si>
    <t>North Queensland Stadium</t>
  </si>
  <si>
    <t>NSW Infrastructure Skills Centre</t>
  </si>
  <si>
    <t>Community Health Hospitals and Infrastructure projects</t>
  </si>
  <si>
    <t>Job Ready Generation Package - North-West Tasmania</t>
  </si>
  <si>
    <t>Health services</t>
  </si>
  <si>
    <t>Infrastructure investment program - Bridges Renewal program</t>
  </si>
  <si>
    <t>National health and hospitals network package - NPP</t>
  </si>
  <si>
    <t>Homelessness</t>
  </si>
  <si>
    <t>Indigenous early childhood development - antenatal and reproductive health</t>
  </si>
  <si>
    <t>Improving policing in very remote areas</t>
  </si>
  <si>
    <t>National health reform - financial assistance for long stay older patients</t>
  </si>
  <si>
    <t>Grants for Indigenous purposes to Other expenses COPE</t>
  </si>
  <si>
    <t>Indigenous health</t>
  </si>
  <si>
    <t>Construction of Palmerston Hospital</t>
  </si>
  <si>
    <t>Mental health - supporting national mental health reform</t>
  </si>
  <si>
    <t>Kamay 250th Anniversary project</t>
  </si>
  <si>
    <t>Preventive health</t>
  </si>
  <si>
    <t>Water Infrastructure Development Fund - feasibility studies</t>
  </si>
  <si>
    <t>Indigenous health - Renal dialysis in Central Australia</t>
  </si>
  <si>
    <t>Treating more public dental patients</t>
  </si>
  <si>
    <t>National health reform - Public hospital system - additional funding</t>
  </si>
  <si>
    <t>Expansion of the BreastScreen Australia program</t>
  </si>
  <si>
    <t>Canberra Hospital - dedicated paediatric emergency care</t>
  </si>
  <si>
    <t>Mersey Community Hospital - rehabilitation and palliative care</t>
  </si>
  <si>
    <t>Hummingbird House</t>
  </si>
  <si>
    <t>Murray-Darling Basin regional economic diversification program</t>
  </si>
  <si>
    <t>Renal infrastructure in the Northern Territory</t>
  </si>
  <si>
    <t>Western Sydney City Deal</t>
  </si>
  <si>
    <t>Electronic recording and reporting of controlled drugs</t>
  </si>
  <si>
    <t>Great Artesian Basin sustainability initiative</t>
  </si>
  <si>
    <t>Encouraging more clinical trials in Australia</t>
  </si>
  <si>
    <t>Albury-Wodonga Hospital Cardiac Catheterisation Laboratory</t>
  </si>
  <si>
    <t>Specialist dementia care program</t>
  </si>
  <si>
    <t>North Queensland strata title inspection scheme</t>
  </si>
  <si>
    <t>Suicide prevention</t>
  </si>
  <si>
    <t>Established Pest and Weed Management</t>
  </si>
  <si>
    <t>Family violence partnerships</t>
  </si>
  <si>
    <t>Tourism demand driver infrastructure recovery package</t>
  </si>
  <si>
    <t>Remote Indigenous public internet access</t>
  </si>
  <si>
    <t>National quality agenda for early childhood education and care</t>
  </si>
  <si>
    <t>Upgrade of Ballina Hospital</t>
  </si>
  <si>
    <t>Nation building and jobs plan - Social housing (invest in)</t>
  </si>
  <si>
    <t>Certain concessions for card holders (incl Extension of fringe benefits)</t>
  </si>
  <si>
    <t>Improving Local Access to Healthcare on Phillip Island</t>
  </si>
  <si>
    <t>Women's safety package - technology trials</t>
  </si>
  <si>
    <t>Grants for Indigenous purposes to Housing COPE</t>
  </si>
  <si>
    <t>Bushfire mitigation</t>
  </si>
  <si>
    <t>WiFi and mobile coverage on trains</t>
  </si>
  <si>
    <t>Tasmania Tourism growth package</t>
  </si>
  <si>
    <t>Online safety programs in schools</t>
  </si>
  <si>
    <t>National reciprocal transport concessions</t>
  </si>
  <si>
    <t>National Outcome Standards for Perpetrator Intervention</t>
  </si>
  <si>
    <t>Financial assistance for police officers</t>
  </si>
  <si>
    <t>Building Australia Fund - National network roads</t>
  </si>
  <si>
    <t>Managed motorways</t>
  </si>
  <si>
    <t>Liveable cities</t>
  </si>
  <si>
    <t>Coal seam gas and large coal mining development</t>
  </si>
  <si>
    <t>Latrobe Valley economic diversification - State</t>
  </si>
  <si>
    <t>Bright Hospital - feasibility study</t>
  </si>
  <si>
    <t>Cancer Support Clinic in Katherine</t>
  </si>
  <si>
    <t>Oncology Day Treatment Centre at Frankston Hospital</t>
  </si>
  <si>
    <t>Upgrade of the Casino and District Memorial Hospital</t>
  </si>
  <si>
    <t>Warrnambool Integrated Cancer Care Centre</t>
  </si>
  <si>
    <t>Tasmanian horticulture market growth</t>
  </si>
  <si>
    <t>Tasmanian Regional Tourism infrastructure and Innovation Fund</t>
  </si>
  <si>
    <t>Table S4-5 Net impact of Commonwealth payments by expense category, 2020-21 GST, $ million</t>
  </si>
  <si>
    <t>Table S4-5 Net impact of Commonwealth payments by expense category, 2020-21 GST, $ per capita</t>
  </si>
  <si>
    <t>Services to Industry</t>
  </si>
  <si>
    <t>Table S4-6 Drivers of difference from an EPC distribution of GST, 2020-21, $ million</t>
  </si>
  <si>
    <t>Table S4-6 Drivers of difference from an EPC distribution of GST, 2020-21, $ per capita</t>
  </si>
  <si>
    <t>An analysis of the relativities assessed in the 2020 Review is presented in the accompanying tables.</t>
  </si>
  <si>
    <t>The analysis has been done using the 2020-21 GST revenue of $67.6 billion and the December 2020</t>
  </si>
  <si>
    <t>category is obtained by transforming each assessment year into 2020-21 dollars, by indexing for population growth 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</si>
</sst>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 ###\ ##0"/>
    <numFmt numFmtId="165" formatCode="#0"/>
    <numFmt numFmtId="166" formatCode="#\ ##0"/>
    <numFmt numFmtId="167" formatCode="#,##0.0"/>
    <numFmt numFmtId="168" formatCode="#,###,##0"/>
  </numFmts>
  <fonts count="33">
    <font>
      <sz val="9"/>
      <name val="Open Sans Semi"/>
    </font>
    <font>
      <sz val="11"/>
      <name val="Calibri"/>
      <family val="2"/>
      <scheme val="minor"/>
    </font>
    <font>
      <b/>
      <sz val="18"/>
      <color theme="3"/>
      <name val="Cambria"/>
      <family val="2"/>
      <scheme val="major"/>
    </font>
    <font>
      <b/>
      <sz val="10"/>
      <name val="Calibri"/>
      <family val="2"/>
      <scheme val="minor"/>
    </font>
    <font>
      <u/>
      <sz val="10"/>
      <color theme="10"/>
      <name val="Arial"/>
      <family val="2"/>
    </font>
    <font>
      <sz val="10"/>
      <name val="Calibri"/>
      <family val="2"/>
      <scheme val="minor"/>
    </font>
    <font>
      <sz val="12"/>
      <name val="Calibri"/>
      <family val="2"/>
      <scheme val="minor"/>
    </font>
    <font>
      <sz val="10"/>
      <name val="Calibri"/>
      <family val="2"/>
    </font>
    <font>
      <sz val="10"/>
      <color theme="1"/>
      <name val="Calibri"/>
      <family val="2"/>
      <scheme val="minor"/>
    </font>
    <font>
      <sz val="10"/>
      <name val="Open Sans Light"/>
      <family val="2"/>
    </font>
    <font>
      <sz val="8"/>
      <color rgb="FFFFFFFF"/>
      <name val="Open Sans Semibold"/>
      <family val="2"/>
    </font>
    <font>
      <sz val="8"/>
      <color rgb="FF000000"/>
      <name val="Open Sans Semibold"/>
      <family val="2"/>
    </font>
    <font>
      <sz val="8"/>
      <name val="Open Sans Light"/>
      <family val="2"/>
    </font>
    <font>
      <b/>
      <sz val="10"/>
      <name val="Montserrat Ultra Light"/>
      <family val="3"/>
    </font>
    <font>
      <sz val="7"/>
      <name val="Open Sans Light"/>
      <family val="2"/>
    </font>
    <font>
      <b/>
      <sz val="8"/>
      <color rgb="FFFFFFFF"/>
      <name val="Open Sans"/>
      <family val="2"/>
    </font>
    <font>
      <sz val="11"/>
      <color rgb="FF000000"/>
      <name val="Calibri"/>
      <family val="2"/>
    </font>
    <font>
      <sz val="8"/>
      <name val="Open Sans Semibold"/>
      <family val="2"/>
    </font>
    <font>
      <sz val="11"/>
      <color rgb="FF9C5700"/>
      <name val="Calibri"/>
      <family val="2"/>
      <scheme val="minor"/>
    </font>
    <font>
      <sz val="11"/>
      <color rgb="FF006100"/>
      <name val="Calibri"/>
      <family val="2"/>
      <scheme val="minor"/>
    </font>
    <font>
      <sz val="28"/>
      <name val="Open Sans Light"/>
      <family val="2"/>
    </font>
    <font>
      <sz val="11"/>
      <name val="Open Sans Light"/>
      <family val="2"/>
    </font>
    <font>
      <b/>
      <sz val="14"/>
      <name val="Open Sans Light"/>
      <family val="2"/>
    </font>
    <font>
      <sz val="12"/>
      <name val="Open Sans Light"/>
      <family val="2"/>
    </font>
    <font>
      <vertAlign val="superscript"/>
      <sz val="12"/>
      <name val="Open Sans Light"/>
      <family val="2"/>
    </font>
    <font>
      <vertAlign val="superscript"/>
      <sz val="10"/>
      <name val="Open Sans Light"/>
      <family val="2"/>
    </font>
    <font>
      <sz val="22"/>
      <color theme="0"/>
      <name val="Montserrat ExtraBold"/>
    </font>
    <font>
      <b/>
      <sz val="28"/>
      <name val="Open Sans Light"/>
      <family val="2"/>
    </font>
    <font>
      <sz val="12"/>
      <color theme="1"/>
      <name val="Open Sans Light"/>
      <family val="2"/>
    </font>
    <font>
      <sz val="10"/>
      <color theme="1"/>
      <name val="Open Sans Light"/>
      <family val="2"/>
    </font>
    <font>
      <sz val="11"/>
      <color theme="1"/>
      <name val="Open Sans Light"/>
      <family val="2"/>
    </font>
    <font>
      <b/>
      <sz val="8"/>
      <name val="Open Sans Light"/>
      <family val="2"/>
    </font>
    <font>
      <sz val="8"/>
      <color rgb="FF000000"/>
      <name val="Open Sans Light"/>
      <family val="2"/>
    </font>
  </fonts>
  <fills count="8">
    <fill>
      <patternFill patternType="none"/>
    </fill>
    <fill>
      <patternFill patternType="gray125"/>
    </fill>
    <fill>
      <patternFill patternType="solid">
        <fgColor rgb="FF006991"/>
        <bgColor indexed="64"/>
      </patternFill>
    </fill>
    <fill>
      <patternFill patternType="solid">
        <fgColor rgb="FFB6D5E4"/>
        <bgColor indexed="64"/>
      </patternFill>
    </fill>
    <fill>
      <patternFill patternType="solid">
        <fgColor rgb="FFD6E7F0"/>
        <bgColor indexed="64"/>
      </patternFill>
    </fill>
    <fill>
      <patternFill patternType="solid">
        <fgColor rgb="FFFFEB9C"/>
      </patternFill>
    </fill>
    <fill>
      <patternFill patternType="solid">
        <fgColor rgb="FFC6EFCE"/>
      </patternFill>
    </fill>
    <fill>
      <patternFill patternType="solid">
        <fgColor theme="0"/>
        <bgColor indexed="64"/>
      </patternFill>
    </fill>
  </fills>
  <borders count="6">
    <border>
      <left/>
      <right/>
      <top/>
      <bottom/>
      <diagonal/>
    </border>
    <border>
      <left/>
      <right/>
      <top/>
      <bottom style="thin">
        <color indexed="64"/>
      </bottom>
      <diagonal/>
    </border>
    <border>
      <left/>
      <right/>
      <top style="thin">
        <color rgb="FFADD6EA"/>
      </top>
      <bottom style="thin">
        <color rgb="FFADD6EA"/>
      </bottom>
      <diagonal/>
    </border>
    <border>
      <left/>
      <right/>
      <top style="thin">
        <color rgb="FFADD6EA"/>
      </top>
      <bottom/>
      <diagonal/>
    </border>
    <border>
      <left/>
      <right/>
      <top style="medium">
        <color rgb="FFADD6EA"/>
      </top>
      <bottom/>
      <diagonal/>
    </border>
    <border>
      <left/>
      <right/>
      <top/>
      <bottom style="thin">
        <color rgb="FFADD6EA"/>
      </bottom>
      <diagonal/>
    </border>
  </borders>
  <cellStyleXfs count="5">
    <xf numFmtId="0" fontId="0" fillId="0" borderId="0"/>
    <xf numFmtId="0" fontId="2" fillId="0" borderId="0" applyNumberFormat="0" applyFill="0" applyBorder="0" applyAlignment="0" applyProtection="0"/>
    <xf numFmtId="0" fontId="4"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cellStyleXfs>
  <cellXfs count="115">
    <xf numFmtId="0" fontId="0" fillId="0" borderId="0" xfId="0"/>
    <xf numFmtId="0" fontId="0" fillId="0" borderId="0" xfId="0"/>
    <xf numFmtId="0" fontId="3" fillId="0" borderId="0" xfId="0" applyFont="1" applyAlignment="1"/>
    <xf numFmtId="0" fontId="8" fillId="0" borderId="0" xfId="0" applyFont="1"/>
    <xf numFmtId="0" fontId="1" fillId="0" borderId="0" xfId="0" applyFont="1"/>
    <xf numFmtId="2" fontId="5" fillId="0" borderId="0" xfId="0" applyNumberFormat="1" applyFont="1"/>
    <xf numFmtId="0" fontId="5" fillId="0" borderId="0" xfId="0" applyFont="1" applyAlignment="1">
      <alignment vertical="center"/>
    </xf>
    <xf numFmtId="0" fontId="5" fillId="0" borderId="0" xfId="0" applyFont="1"/>
    <xf numFmtId="0" fontId="3" fillId="0" borderId="0" xfId="0" applyFont="1"/>
    <xf numFmtId="0" fontId="5" fillId="0" borderId="0" xfId="0" applyFont="1" applyFill="1"/>
    <xf numFmtId="165" fontId="5" fillId="0" borderId="0" xfId="0" applyNumberFormat="1" applyFont="1" applyBorder="1" applyAlignment="1">
      <alignment wrapText="1"/>
    </xf>
    <xf numFmtId="0" fontId="0" fillId="0" borderId="0" xfId="0"/>
    <xf numFmtId="0" fontId="0" fillId="0" borderId="0" xfId="0" applyBorder="1"/>
    <xf numFmtId="166" fontId="5" fillId="0" borderId="0" xfId="0" applyNumberFormat="1" applyFont="1" applyBorder="1" applyAlignment="1">
      <alignment horizontal="right"/>
    </xf>
    <xf numFmtId="165" fontId="5" fillId="0" borderId="0" xfId="0" applyNumberFormat="1" applyFont="1" applyBorder="1" applyAlignment="1">
      <alignment horizontal="right"/>
    </xf>
    <xf numFmtId="165" fontId="5" fillId="0" borderId="0" xfId="0" applyNumberFormat="1" applyFont="1" applyBorder="1" applyAlignment="1">
      <alignment horizontal="left" indent="1"/>
    </xf>
    <xf numFmtId="0" fontId="0" fillId="0" borderId="0" xfId="0" applyNumberFormat="1"/>
    <xf numFmtId="164" fontId="0" fillId="0" borderId="0" xfId="0" applyNumberFormat="1"/>
    <xf numFmtId="0" fontId="0" fillId="0" borderId="0" xfId="0" applyAlignment="1">
      <alignment vertical="center"/>
    </xf>
    <xf numFmtId="0" fontId="7" fillId="0" borderId="0" xfId="0" applyFont="1" applyAlignment="1">
      <alignment vertical="center"/>
    </xf>
    <xf numFmtId="0" fontId="7" fillId="0" borderId="0" xfId="0" applyFont="1"/>
    <xf numFmtId="165" fontId="5" fillId="0" borderId="0" xfId="0" applyNumberFormat="1" applyFont="1" applyFill="1" applyBorder="1" applyAlignment="1">
      <alignment horizontal="left" indent="1"/>
    </xf>
    <xf numFmtId="166" fontId="7" fillId="0" borderId="0" xfId="0" applyNumberFormat="1" applyFont="1" applyBorder="1" applyAlignment="1">
      <alignment horizontal="right"/>
    </xf>
    <xf numFmtId="164" fontId="0" fillId="0" borderId="0" xfId="0" applyNumberFormat="1" applyAlignment="1">
      <alignment horizontal="right"/>
    </xf>
    <xf numFmtId="0" fontId="7" fillId="0" borderId="0" xfId="0" applyFont="1"/>
    <xf numFmtId="165" fontId="0" fillId="0" borderId="0" xfId="0" applyNumberFormat="1"/>
    <xf numFmtId="166" fontId="0" fillId="0" borderId="0" xfId="0" applyNumberFormat="1"/>
    <xf numFmtId="0" fontId="10" fillId="2" borderId="0" xfId="0" applyFont="1" applyFill="1" applyAlignment="1">
      <alignment horizontal="right" vertical="center" wrapText="1"/>
    </xf>
    <xf numFmtId="0" fontId="11" fillId="3" borderId="2" xfId="0" applyFont="1" applyFill="1" applyBorder="1" applyAlignment="1">
      <alignment horizontal="right" vertical="center" wrapText="1"/>
    </xf>
    <xf numFmtId="0" fontId="12" fillId="0" borderId="2" xfId="0" applyFont="1" applyBorder="1" applyAlignment="1">
      <alignment wrapText="1"/>
    </xf>
    <xf numFmtId="3" fontId="12" fillId="0" borderId="2" xfId="0" applyNumberFormat="1" applyFont="1" applyBorder="1" applyAlignment="1">
      <alignment horizontal="right" wrapText="1"/>
    </xf>
    <xf numFmtId="0" fontId="11" fillId="4" borderId="2" xfId="0" applyFont="1" applyFill="1" applyBorder="1" applyAlignment="1">
      <alignment wrapText="1"/>
    </xf>
    <xf numFmtId="3" fontId="11" fillId="4" borderId="2" xfId="0" applyNumberFormat="1" applyFont="1" applyFill="1" applyBorder="1" applyAlignment="1">
      <alignment horizontal="right" wrapText="1"/>
    </xf>
    <xf numFmtId="0" fontId="11" fillId="3" borderId="2" xfId="0" applyFont="1" applyFill="1" applyBorder="1" applyAlignment="1">
      <alignment horizontal="right" vertical="center"/>
    </xf>
    <xf numFmtId="0" fontId="11" fillId="3" borderId="2" xfId="0" applyFont="1" applyFill="1" applyBorder="1" applyAlignment="1">
      <alignment horizontal="left" vertical="center"/>
    </xf>
    <xf numFmtId="3" fontId="12" fillId="0" borderId="2" xfId="0" applyNumberFormat="1" applyFont="1" applyBorder="1" applyAlignment="1">
      <alignment wrapText="1"/>
    </xf>
    <xf numFmtId="3" fontId="11" fillId="4" borderId="2" xfId="0" applyNumberFormat="1" applyFont="1" applyFill="1" applyBorder="1" applyAlignment="1">
      <alignment wrapText="1"/>
    </xf>
    <xf numFmtId="0" fontId="12" fillId="0" borderId="2" xfId="0" applyFont="1" applyBorder="1" applyAlignment="1">
      <alignment horizontal="left" wrapText="1" indent="1"/>
    </xf>
    <xf numFmtId="0" fontId="11" fillId="3" borderId="2" xfId="0" applyFont="1" applyFill="1" applyBorder="1" applyAlignment="1">
      <alignment horizontal="left" vertical="center" wrapText="1"/>
    </xf>
    <xf numFmtId="0" fontId="12" fillId="0" borderId="2" xfId="0" applyFont="1" applyBorder="1" applyAlignment="1"/>
    <xf numFmtId="0" fontId="11" fillId="4" borderId="2" xfId="0" applyFont="1" applyFill="1" applyBorder="1" applyAlignment="1"/>
    <xf numFmtId="3" fontId="11" fillId="3" borderId="2" xfId="0" applyNumberFormat="1" applyFont="1" applyFill="1" applyBorder="1" applyAlignment="1">
      <alignment horizontal="right" vertical="center" wrapText="1"/>
    </xf>
    <xf numFmtId="0" fontId="14" fillId="0" borderId="0" xfId="0" applyFont="1" applyAlignment="1">
      <alignment horizontal="left" vertical="top"/>
    </xf>
    <xf numFmtId="0" fontId="14" fillId="0" borderId="3" xfId="0" applyFont="1" applyBorder="1" applyAlignment="1">
      <alignment horizontal="left" vertical="top" wrapText="1"/>
    </xf>
    <xf numFmtId="0" fontId="0" fillId="0" borderId="0" xfId="0" pivotButton="1"/>
    <xf numFmtId="0" fontId="0" fillId="0" borderId="0" xfId="0" applyAlignment="1">
      <alignment horizontal="left"/>
    </xf>
    <xf numFmtId="3" fontId="0" fillId="0" borderId="0" xfId="0" applyNumberFormat="1"/>
    <xf numFmtId="0" fontId="14" fillId="0" borderId="0" xfId="0" applyFont="1" applyBorder="1" applyAlignment="1">
      <alignment vertical="top" wrapText="1"/>
    </xf>
    <xf numFmtId="0" fontId="15" fillId="2" borderId="4" xfId="0" applyFont="1" applyFill="1" applyBorder="1" applyAlignment="1">
      <alignment vertical="center"/>
    </xf>
    <xf numFmtId="0" fontId="15" fillId="2" borderId="4" xfId="0" applyFont="1" applyFill="1" applyBorder="1" applyAlignment="1">
      <alignment horizontal="right" vertical="center"/>
    </xf>
    <xf numFmtId="0" fontId="16" fillId="3" borderId="2" xfId="0" applyFont="1" applyFill="1" applyBorder="1" applyAlignment="1">
      <alignment vertical="center"/>
    </xf>
    <xf numFmtId="0" fontId="11" fillId="4" borderId="2" xfId="0" applyFont="1" applyFill="1" applyBorder="1" applyAlignment="1">
      <alignment horizontal="left" wrapText="1" indent="1"/>
    </xf>
    <xf numFmtId="3" fontId="12" fillId="0" borderId="2" xfId="0" applyNumberFormat="1" applyFont="1" applyBorder="1" applyAlignment="1"/>
    <xf numFmtId="3" fontId="12" fillId="0" borderId="2" xfId="0" applyNumberFormat="1" applyFont="1" applyBorder="1" applyAlignment="1">
      <alignment horizontal="left" wrapText="1" indent="1"/>
    </xf>
    <xf numFmtId="3" fontId="11" fillId="4" borderId="2" xfId="0" applyNumberFormat="1" applyFont="1" applyFill="1" applyBorder="1" applyAlignment="1">
      <alignment horizontal="left" wrapText="1" indent="1"/>
    </xf>
    <xf numFmtId="3" fontId="12" fillId="0" borderId="2" xfId="0" applyNumberFormat="1" applyFont="1" applyBorder="1" applyAlignment="1">
      <alignment horizontal="right"/>
    </xf>
    <xf numFmtId="3" fontId="11" fillId="4" borderId="2" xfId="0" applyNumberFormat="1" applyFont="1" applyFill="1" applyBorder="1" applyAlignment="1">
      <alignment horizontal="right"/>
    </xf>
    <xf numFmtId="3" fontId="11" fillId="4" borderId="2" xfId="0" applyNumberFormat="1" applyFont="1" applyFill="1" applyBorder="1" applyAlignment="1"/>
    <xf numFmtId="3" fontId="17" fillId="0" borderId="2" xfId="0" applyNumberFormat="1" applyFont="1" applyBorder="1" applyAlignment="1"/>
    <xf numFmtId="0" fontId="18" fillId="5" borderId="0" xfId="3"/>
    <xf numFmtId="0" fontId="0" fillId="0" borderId="0" xfId="0" applyAlignment="1">
      <alignment horizontal="left" indent="1"/>
    </xf>
    <xf numFmtId="0" fontId="0" fillId="0" borderId="0" xfId="0" applyAlignment="1">
      <alignment horizontal="right"/>
    </xf>
    <xf numFmtId="3" fontId="0" fillId="0" borderId="0" xfId="0" applyNumberFormat="1" applyAlignment="1">
      <alignment horizontal="right"/>
    </xf>
    <xf numFmtId="0" fontId="19" fillId="6" borderId="0" xfId="4"/>
    <xf numFmtId="0" fontId="19" fillId="6" borderId="0" xfId="4" applyAlignment="1">
      <alignment horizontal="right"/>
    </xf>
    <xf numFmtId="3" fontId="18" fillId="5" borderId="0" xfId="3" applyNumberFormat="1"/>
    <xf numFmtId="167" fontId="18" fillId="5" borderId="0" xfId="3" applyNumberFormat="1"/>
    <xf numFmtId="3" fontId="19" fillId="6" borderId="0" xfId="4" applyNumberFormat="1"/>
    <xf numFmtId="167" fontId="0" fillId="0" borderId="0" xfId="0" applyNumberFormat="1"/>
    <xf numFmtId="167" fontId="11" fillId="3" borderId="2" xfId="0" applyNumberFormat="1" applyFont="1" applyFill="1" applyBorder="1" applyAlignment="1">
      <alignment horizontal="right" vertical="center" wrapText="1"/>
    </xf>
    <xf numFmtId="167" fontId="12" fillId="0" borderId="2" xfId="0" applyNumberFormat="1" applyFont="1" applyBorder="1" applyAlignment="1">
      <alignment horizontal="right" wrapText="1"/>
    </xf>
    <xf numFmtId="167" fontId="11" fillId="4" borderId="2" xfId="0" applyNumberFormat="1" applyFont="1" applyFill="1" applyBorder="1" applyAlignment="1">
      <alignment horizontal="right" wrapText="1"/>
    </xf>
    <xf numFmtId="3" fontId="10" fillId="2" borderId="0" xfId="0" applyNumberFormat="1" applyFont="1" applyFill="1" applyAlignment="1">
      <alignment horizontal="right" vertical="center" wrapText="1"/>
    </xf>
    <xf numFmtId="0" fontId="14" fillId="0" borderId="0" xfId="0" applyFont="1" applyBorder="1" applyAlignment="1">
      <alignment horizontal="left" vertical="top" wrapText="1"/>
    </xf>
    <xf numFmtId="0" fontId="17" fillId="0" borderId="2" xfId="0" applyFont="1" applyBorder="1" applyAlignment="1">
      <alignment wrapText="1"/>
    </xf>
    <xf numFmtId="3" fontId="17" fillId="0" borderId="2" xfId="0" applyNumberFormat="1" applyFont="1" applyBorder="1" applyAlignment="1">
      <alignment wrapText="1"/>
    </xf>
    <xf numFmtId="0" fontId="0" fillId="2" borderId="0" xfId="0" applyFill="1"/>
    <xf numFmtId="0" fontId="26" fillId="2" borderId="0" xfId="0" applyFont="1" applyFill="1" applyAlignment="1">
      <alignment vertical="center"/>
    </xf>
    <xf numFmtId="0" fontId="1" fillId="7" borderId="0" xfId="0" applyFont="1" applyFill="1"/>
    <xf numFmtId="0" fontId="27" fillId="7" borderId="0" xfId="0" applyFont="1" applyFill="1"/>
    <xf numFmtId="0" fontId="21" fillId="7" borderId="0" xfId="0" applyFont="1" applyFill="1"/>
    <xf numFmtId="0" fontId="20" fillId="7" borderId="0" xfId="0" applyFont="1" applyFill="1"/>
    <xf numFmtId="0" fontId="22" fillId="7" borderId="0" xfId="0" applyFont="1" applyFill="1"/>
    <xf numFmtId="0" fontId="23" fillId="7" borderId="0" xfId="0" applyFont="1" applyFill="1"/>
    <xf numFmtId="0" fontId="9" fillId="7" borderId="0" xfId="0" applyFont="1" applyFill="1"/>
    <xf numFmtId="0" fontId="28" fillId="7" borderId="0" xfId="0" applyFont="1" applyFill="1"/>
    <xf numFmtId="0" fontId="28" fillId="7" borderId="0" xfId="2" applyFont="1" applyFill="1"/>
    <xf numFmtId="0" fontId="29" fillId="7" borderId="0" xfId="0" applyFont="1" applyFill="1"/>
    <xf numFmtId="0" fontId="30" fillId="7" borderId="0" xfId="0" applyFont="1" applyFill="1"/>
    <xf numFmtId="0" fontId="23" fillId="7" borderId="1" xfId="0" applyFont="1" applyFill="1" applyBorder="1"/>
    <xf numFmtId="0" fontId="21" fillId="7" borderId="1" xfId="0" applyFont="1" applyFill="1" applyBorder="1"/>
    <xf numFmtId="0" fontId="6" fillId="7" borderId="0" xfId="0" applyFont="1" applyFill="1"/>
    <xf numFmtId="0" fontId="14" fillId="0" borderId="0" xfId="0" applyFont="1"/>
    <xf numFmtId="0" fontId="12" fillId="0" borderId="0" xfId="0" applyFont="1" applyAlignment="1"/>
    <xf numFmtId="0" fontId="31" fillId="0" borderId="0" xfId="0" applyFont="1"/>
    <xf numFmtId="0" fontId="12" fillId="0" borderId="0" xfId="0" applyFont="1"/>
    <xf numFmtId="168" fontId="10" fillId="2" borderId="0" xfId="0" applyNumberFormat="1" applyFont="1" applyFill="1" applyBorder="1" applyAlignment="1">
      <alignment horizontal="right" vertical="center" wrapText="1"/>
    </xf>
    <xf numFmtId="168" fontId="32" fillId="0" borderId="3" xfId="0" applyNumberFormat="1" applyFont="1" applyFill="1" applyBorder="1" applyAlignment="1">
      <alignment horizontal="right"/>
    </xf>
    <xf numFmtId="168" fontId="11" fillId="3" borderId="3" xfId="0" applyNumberFormat="1" applyFont="1" applyFill="1" applyBorder="1" applyAlignment="1">
      <alignment horizontal="left" wrapText="1"/>
    </xf>
    <xf numFmtId="168" fontId="11" fillId="3" borderId="3" xfId="0" applyNumberFormat="1" applyFont="1" applyFill="1" applyBorder="1" applyAlignment="1">
      <alignment horizontal="right"/>
    </xf>
    <xf numFmtId="168" fontId="32" fillId="0" borderId="2" xfId="0" applyNumberFormat="1" applyFont="1" applyFill="1" applyBorder="1" applyAlignment="1">
      <alignment horizontal="right"/>
    </xf>
    <xf numFmtId="168" fontId="32" fillId="0" borderId="2" xfId="0" applyNumberFormat="1" applyFont="1" applyFill="1" applyBorder="1" applyAlignment="1">
      <alignment horizontal="left" wrapText="1"/>
    </xf>
    <xf numFmtId="168" fontId="32" fillId="0" borderId="3" xfId="0" applyNumberFormat="1" applyFont="1" applyFill="1" applyBorder="1" applyAlignment="1">
      <alignment horizontal="left" wrapText="1"/>
    </xf>
    <xf numFmtId="0" fontId="10" fillId="2" borderId="0" xfId="0" applyFont="1" applyFill="1" applyBorder="1" applyAlignment="1">
      <alignment horizontal="left" wrapText="1"/>
    </xf>
    <xf numFmtId="0" fontId="11" fillId="4" borderId="5" xfId="0" applyFont="1" applyFill="1" applyBorder="1" applyAlignment="1">
      <alignment wrapText="1"/>
    </xf>
    <xf numFmtId="167" fontId="11" fillId="4" borderId="5" xfId="0" applyNumberFormat="1" applyFont="1" applyFill="1" applyBorder="1" applyAlignment="1">
      <alignment horizontal="right" wrapText="1"/>
    </xf>
    <xf numFmtId="0" fontId="12" fillId="0" borderId="5" xfId="0" applyFont="1" applyBorder="1" applyAlignment="1">
      <alignment wrapText="1"/>
    </xf>
    <xf numFmtId="3" fontId="12" fillId="0" borderId="5" xfId="0" applyNumberFormat="1" applyFont="1" applyBorder="1" applyAlignment="1">
      <alignment horizontal="right" wrapText="1"/>
    </xf>
    <xf numFmtId="0" fontId="17" fillId="0" borderId="5" xfId="0" applyFont="1" applyBorder="1" applyAlignment="1">
      <alignment wrapText="1"/>
    </xf>
    <xf numFmtId="0" fontId="13" fillId="0" borderId="0" xfId="0" applyFont="1" applyAlignment="1">
      <alignment horizontal="left" vertical="top" wrapText="1"/>
    </xf>
    <xf numFmtId="0" fontId="14" fillId="0" borderId="0" xfId="0" applyFont="1" applyBorder="1" applyAlignment="1">
      <alignment horizontal="left" vertical="top" wrapText="1"/>
    </xf>
    <xf numFmtId="0" fontId="13" fillId="0" borderId="1" xfId="0" applyFont="1" applyBorder="1" applyAlignment="1">
      <alignment horizontal="left" vertical="center" wrapText="1"/>
    </xf>
    <xf numFmtId="0" fontId="13" fillId="0" borderId="0" xfId="0" applyFont="1" applyBorder="1" applyAlignment="1">
      <alignment horizontal="left" vertical="center" wrapText="1"/>
    </xf>
    <xf numFmtId="167" fontId="14" fillId="0" borderId="3" xfId="0" applyNumberFormat="1" applyFont="1" applyBorder="1" applyAlignment="1">
      <alignment horizontal="left" vertical="top" wrapText="1"/>
    </xf>
    <xf numFmtId="3" fontId="17" fillId="0" borderId="2" xfId="0" applyNumberFormat="1" applyFont="1" applyBorder="1" applyAlignment="1">
      <alignment wrapText="1"/>
    </xf>
  </cellXfs>
  <cellStyles count="5">
    <cellStyle name="Good" xfId="4" builtinId="26"/>
    <cellStyle name="Hyperlink" xfId="2" builtinId="8"/>
    <cellStyle name="Neutral" xfId="3" builtinId="28"/>
    <cellStyle name="Normal" xfId="0" builtinId="0" customBuiltin="1"/>
    <cellStyle name="Title" xfId="1" builtinId="15" customBuiltin="1"/>
  </cellStyles>
  <dxfs count="1">
    <dxf>
      <alignment horizontal="righ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123825</xdr:colOff>
      <xdr:row>0</xdr:row>
      <xdr:rowOff>66675</xdr:rowOff>
    </xdr:from>
    <xdr:ext cx="3038061" cy="572526"/>
    <xdr:pic>
      <xdr:nvPicPr>
        <xdr:cNvPr id="2" name="Picture 1">
          <a:extLst>
            <a:ext uri="{FF2B5EF4-FFF2-40B4-BE49-F238E27FC236}">
              <a16:creationId xmlns:a16="http://schemas.microsoft.com/office/drawing/2014/main" id="{567B02EF-B1A9-459D-B652-00589A82DA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66675"/>
          <a:ext cx="3038061" cy="572526"/>
        </a:xfrm>
        <a:prstGeom prst="rect">
          <a:avLst/>
        </a:prstGeom>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271.657051851849" createdVersion="6" refreshedVersion="6" minRefreshableVersion="3" recordCount="33" xr:uid="{5C2A3437-B6B4-4E28-82B6-7F9D677FB3B1}">
  <cacheSource type="worksheet">
    <worksheetSource ref="A2:K35" sheet="Drivers method"/>
  </cacheSource>
  <cacheFields count="11">
    <cacheField name="Type" numFmtId="0">
      <sharedItems count="5">
        <s v="Expense"/>
        <s v="SDC"/>
        <s v="Capital"/>
        <s v="Commonwealth Payment"/>
        <s v="Revenue"/>
      </sharedItems>
    </cacheField>
    <cacheField name="Driver" numFmtId="0">
      <sharedItems count="33">
        <s v="Administrative scale"/>
        <s v="Age"/>
        <s v="Capital improvements"/>
        <s v="Capital requirement"/>
        <s v="Commonwealth payments"/>
        <s v="Concessions"/>
        <s v="Cost of construction"/>
        <s v="Cross-border"/>
        <s v="Economic Environment"/>
        <s v="EPC"/>
        <s v="Heavy vehicle use"/>
        <s v="Household size"/>
        <s v="Indigenous disadvantage"/>
        <s v="Indigenous status"/>
        <s v="Insurance premiums"/>
        <s v="Mining production"/>
        <s v="Motor vehicle values"/>
        <s v="National Capital"/>
        <s v="Native title and land rights"/>
        <s v="Natural disaster relief"/>
        <s v="NDIS"/>
        <s v="Non-Indigenous disadvantage"/>
        <s v="Non-State sector"/>
        <s v="Other Revenue"/>
        <s v="Population dispersion"/>
        <s v="Property sales"/>
        <s v="Road length"/>
        <s v="Socio-demographic composition"/>
        <s v="Taxable land values"/>
        <s v="Taxable payrolls"/>
        <s v="Traffic volume"/>
        <s v="Urban centre characteristics"/>
        <s v="Wage costs"/>
      </sharedItems>
    </cacheField>
    <cacheField name="NSW" numFmtId="3">
      <sharedItems containsSemiMixedTypes="0" containsString="0" containsNumber="1" minValue="-16006649780.972799" maxValue="46260591455.978928"/>
    </cacheField>
    <cacheField name="Vic" numFmtId="0">
      <sharedItems containsSemiMixedTypes="0" containsString="0" containsNumber="1" minValue="-13175229743.4184" maxValue="38077544572.971405"/>
    </cacheField>
    <cacheField name="Qld" numFmtId="0">
      <sharedItems containsSemiMixedTypes="0" containsString="0" containsNumber="1" minValue="-10090971462.278999" maxValue="29163773469.032429"/>
    </cacheField>
    <cacheField name="WA" numFmtId="0">
      <sharedItems containsSemiMixedTypes="0" containsString="0" containsNumber="1" minValue="-6771466838.3914394" maxValue="14784820483.742897"/>
    </cacheField>
    <cacheField name="SA" numFmtId="0">
      <sharedItems containsSemiMixedTypes="0" containsString="0" containsNumber="1" minValue="-3416327208.6435299" maxValue="9873478800.4712181"/>
    </cacheField>
    <cacheField name="Tas" numFmtId="0">
      <sharedItems containsSemiMixedTypes="0" containsString="0" containsNumber="1" minValue="-1049711114.88991" maxValue="3033755201.5691385"/>
    </cacheField>
    <cacheField name="ACT" numFmtId="0">
      <sharedItems containsSemiMixedTypes="0" containsString="0" containsNumber="1" minValue="-849347532.58938897" maxValue="2454687254.7912588"/>
    </cacheField>
    <cacheField name="NT" numFmtId="0">
      <sharedItems containsSemiMixedTypes="0" containsString="0" containsNumber="1" minValue="-815615020.969769" maxValue="1371069906.7630494"/>
    </cacheField>
    <cacheField name="Total" numFmtId="3">
      <sharedItems containsSemiMixedTypes="0" containsString="0" containsNumber="1" minValue="-50178344345.562302" maxValue="145019721145.3203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
  <r>
    <x v="0"/>
    <x v="0"/>
    <n v="370789806.61610198"/>
    <n v="378554565.11228502"/>
    <n v="372822928.63087797"/>
    <n v="363166088.38645601"/>
    <n v="362324465.61578101"/>
    <n v="366463210.78143102"/>
    <n v="362994819.27196902"/>
    <n v="355536249.53794801"/>
    <n v="2932652133.9528499"/>
  </r>
  <r>
    <x v="1"/>
    <x v="1"/>
    <n v="193483876.72256684"/>
    <n v="-41661982.490946725"/>
    <n v="-163195533.69663915"/>
    <n v="-77191577.890265584"/>
    <n v="161057439.74286029"/>
    <n v="-4595991.2559575122"/>
    <n v="-18902101.223255951"/>
    <n v="-50343558.624226339"/>
    <n v="-1349428.715863572"/>
  </r>
  <r>
    <x v="2"/>
    <x v="2"/>
    <n v="2887851693.7753525"/>
    <n v="1864046287.1993372"/>
    <n v="1805826767.976661"/>
    <n v="1040291300.478192"/>
    <n v="570735442.69171798"/>
    <n v="152062155.07901505"/>
    <n v="22454989.221321009"/>
    <n v="392698600.08178639"/>
    <n v="8735967236.5033684"/>
  </r>
  <r>
    <x v="2"/>
    <x v="3"/>
    <n v="1974214379.2855465"/>
    <n v="2618325501.7973952"/>
    <n v="1214631794.5860543"/>
    <n v="158796732.30853516"/>
    <n v="132660941.34987208"/>
    <n v="84971292.69462125"/>
    <n v="122645226.43497677"/>
    <n v="23703716.477523562"/>
    <n v="6329949584.934535"/>
  </r>
  <r>
    <x v="3"/>
    <x v="4"/>
    <n v="-13237539092.6444"/>
    <n v="-10053525664.956301"/>
    <n v="-9464220214.5035896"/>
    <n v="-4350554617.3779097"/>
    <n v="-3141427139.9970398"/>
    <n v="-981777822.69116604"/>
    <n v="-631640892.57174003"/>
    <n v="-815615020.969769"/>
    <n v="-42676300465.711899"/>
  </r>
  <r>
    <x v="0"/>
    <x v="5"/>
    <n v="746423214.30290794"/>
    <n v="618558529.35695601"/>
    <n v="507262449.42158401"/>
    <n v="219264226.77980801"/>
    <n v="200174819.66718999"/>
    <n v="70672158.752725706"/>
    <n v="24331296.2862022"/>
    <n v="19888551.380127899"/>
    <n v="2406575245.9475002"/>
  </r>
  <r>
    <x v="2"/>
    <x v="6"/>
    <n v="48525414.168175198"/>
    <n v="-442906221.439686"/>
    <n v="5932492.5276178"/>
    <n v="284423954.40331751"/>
    <n v="-24525636.949162692"/>
    <n v="-39817346.085239202"/>
    <n v="12396135.374151278"/>
    <n v="135172262.22506052"/>
    <n v="-20798945.775766294"/>
  </r>
  <r>
    <x v="0"/>
    <x v="7"/>
    <n v="-20390117.02416449"/>
    <n v="0"/>
    <n v="0"/>
    <n v="0"/>
    <n v="0"/>
    <n v="0"/>
    <n v="20617806.67854093"/>
    <n v="0"/>
    <n v="227689.65437637683"/>
  </r>
  <r>
    <x v="0"/>
    <x v="8"/>
    <n v="744865576.57829118"/>
    <n v="570575495.68657482"/>
    <n v="545373716.43715525"/>
    <n v="462527996.20917928"/>
    <n v="181487794.71479839"/>
    <n v="73746012.716489956"/>
    <n v="31398393.625823375"/>
    <n v="40954275.509653971"/>
    <n v="2650929261.4779663"/>
  </r>
  <r>
    <x v="0"/>
    <x v="9"/>
    <n v="46260591455.978928"/>
    <n v="38077544572.971405"/>
    <n v="29163773469.032429"/>
    <n v="14784820483.742897"/>
    <n v="9873478800.4712181"/>
    <n v="3033755201.5691385"/>
    <n v="2454687254.7912588"/>
    <n v="1371069906.7630494"/>
    <n v="145019721145.32031"/>
  </r>
  <r>
    <x v="0"/>
    <x v="10"/>
    <n v="636618038.09576499"/>
    <n v="454479791.4017055"/>
    <n v="464119028.96955788"/>
    <n v="269820649.38210607"/>
    <n v="187335571.7145285"/>
    <n v="45899316.744704664"/>
    <n v="4864971.9782151049"/>
    <n v="25572620.451752149"/>
    <n v="2088709988.7383289"/>
  </r>
  <r>
    <x v="1"/>
    <x v="11"/>
    <n v="-18396893.650009502"/>
    <n v="1660154.4289607001"/>
    <n v="-468823.27031828102"/>
    <n v="1248587.1440023601"/>
    <n v="12473793.0254308"/>
    <n v="5860108.7887999313"/>
    <n v="772282.18769929791"/>
    <n v="-3331943.0297378199"/>
    <n v="-182734.37517256101"/>
  </r>
  <r>
    <x v="1"/>
    <x v="12"/>
    <n v="41032145.917323753"/>
    <n v="-41584592.420166202"/>
    <n v="-13280249.708644127"/>
    <n v="52162502.101128593"/>
    <n v="35819365.440883413"/>
    <n v="-52130029.924674235"/>
    <n v="-6170194.9007540215"/>
    <n v="-17316018.637609676"/>
    <n v="-1467072.1325124798"/>
  </r>
  <r>
    <x v="1"/>
    <x v="13"/>
    <n v="402289493.03251225"/>
    <n v="-1564834590.0021555"/>
    <n v="963540094.13207328"/>
    <n v="300420569.57540506"/>
    <n v="-93376891.753315881"/>
    <n v="150019096.28408596"/>
    <n v="-55514690.955178998"/>
    <n v="800574154.63149619"/>
    <n v="903117234.94492292"/>
  </r>
  <r>
    <x v="4"/>
    <x v="14"/>
    <n v="-1959350792.85376"/>
    <n v="-1387035465.66062"/>
    <n v="-1135855354.6568699"/>
    <n v="-565840181.56876695"/>
    <n v="-454053536.12282199"/>
    <n v="-96044481.599774301"/>
    <n v="-84793970.797872603"/>
    <n v="-56436136.027550399"/>
    <n v="-5739409919.2880402"/>
  </r>
  <r>
    <x v="4"/>
    <x v="15"/>
    <n v="-2197532193.0823803"/>
    <n v="-208318875.58156753"/>
    <n v="-4492712190.88727"/>
    <n v="-6771466838.3914394"/>
    <n v="-294279368.16090178"/>
    <n v="-74253472.412355691"/>
    <n v="0"/>
    <n v="-203687553.93377835"/>
    <n v="-14242250492.449703"/>
  </r>
  <r>
    <x v="4"/>
    <x v="16"/>
    <n v="-2447188432.6719551"/>
    <n v="-2221623636.6109171"/>
    <n v="-1784536201.7288842"/>
    <n v="-1001678946.5438219"/>
    <n v="-609217102.24763703"/>
    <n v="-208685812.1014761"/>
    <n v="-120212374.31109639"/>
    <n v="-72589188.920275599"/>
    <n v="-8465731695.1360703"/>
  </r>
  <r>
    <x v="0"/>
    <x v="17"/>
    <n v="-2554286.2295442"/>
    <n v="-1945359.3780829399"/>
    <n v="-1794642.9686817599"/>
    <n v="-943544.50658387796"/>
    <n v="-580784.44366334402"/>
    <n v="-214524.65319452601"/>
    <n v="15452867.06768436"/>
    <n v="-230458.710644234"/>
    <n v="7189266.1772894822"/>
  </r>
  <r>
    <x v="0"/>
    <x v="18"/>
    <n v="13421552.5715218"/>
    <n v="12808870.1556904"/>
    <n v="54933364.450296603"/>
    <n v="71145435.617745206"/>
    <n v="11549847.079706101"/>
    <n v="334769.651630443"/>
    <n v="0"/>
    <n v="36879021.212266698"/>
    <n v="201072860.738857"/>
  </r>
  <r>
    <x v="0"/>
    <x v="19"/>
    <n v="306125291.88314998"/>
    <n v="149074660.98436201"/>
    <n v="577443956.69807804"/>
    <n v="208973489.12920401"/>
    <n v="19533925.127221402"/>
    <n v="37122834.262872599"/>
    <n v="5504123.0709887501"/>
    <n v="38181067.200520001"/>
    <n v="1341959348.3564"/>
  </r>
  <r>
    <x v="1"/>
    <x v="20"/>
    <n v="2803481165.5116901"/>
    <n v="2201217765.6427999"/>
    <n v="1754268738.9054799"/>
    <n v="904049239.985461"/>
    <n v="621102754.30422902"/>
    <n v="195311850.33467299"/>
    <n v="144928227.874347"/>
    <n v="85564363.099280506"/>
    <n v="8709924105.6579609"/>
  </r>
  <r>
    <x v="1"/>
    <x v="21"/>
    <n v="1835220071.4028754"/>
    <n v="1318723372.0992765"/>
    <n v="1337713642.1399813"/>
    <n v="390636364.28113192"/>
    <n v="746512042.07669628"/>
    <n v="253075618.50672093"/>
    <n v="-150461023.82639906"/>
    <n v="-53045813.509510256"/>
    <n v="5678374273.1707726"/>
  </r>
  <r>
    <x v="0"/>
    <x v="22"/>
    <n v="8355495009.4429083"/>
    <n v="6939712325.8328829"/>
    <n v="5652948649.0132389"/>
    <n v="3058053222.8871541"/>
    <n v="1838767999.0468805"/>
    <n v="610166794.6121583"/>
    <n v="556760047.79994845"/>
    <n v="249611862.01937434"/>
    <n v="27261515910.654572"/>
  </r>
  <r>
    <x v="4"/>
    <x v="23"/>
    <n v="-16006649780.972799"/>
    <n v="-13175229743.4184"/>
    <n v="-10090971462.278999"/>
    <n v="-5115702936.5486097"/>
    <n v="-3416327208.6435299"/>
    <n v="-1049711114.88991"/>
    <n v="-849347532.58938897"/>
    <n v="-474404566.22071302"/>
    <n v="-50178344345.562302"/>
  </r>
  <r>
    <x v="1"/>
    <x v="24"/>
    <n v="-158717314.46063891"/>
    <n v="-186166221.44760808"/>
    <n v="1706805265.4470487"/>
    <n v="994571884.79922485"/>
    <n v="384967024.67857599"/>
    <n v="543852656.1444248"/>
    <n v="-136712944.08632249"/>
    <n v="1240171693.1795411"/>
    <n v="4388772044.2542496"/>
  </r>
  <r>
    <x v="4"/>
    <x v="25"/>
    <n v="-8788997473.8672752"/>
    <n v="-6378884010.0972204"/>
    <n v="-3577484618.5942979"/>
    <n v="-1259152878.940474"/>
    <n v="-799253579.27148843"/>
    <n v="-243851714.9448866"/>
    <n v="-361061217.08319366"/>
    <n v="-105034283.89675669"/>
    <n v="-21513719776.695564"/>
  </r>
  <r>
    <x v="0"/>
    <x v="26"/>
    <n v="354953002.52919304"/>
    <n v="235234659.10198599"/>
    <n v="323498835.36405289"/>
    <n v="201514246.19958049"/>
    <n v="116218339.01338239"/>
    <n v="31164858.350131441"/>
    <n v="10269075.34814487"/>
    <n v="84404895.343516245"/>
    <n v="1357257911.2499881"/>
  </r>
  <r>
    <x v="1"/>
    <x v="27"/>
    <n v="2380316977.4301"/>
    <n v="1795545574.5532"/>
    <n v="1670253013.85587"/>
    <n v="832726814.16945004"/>
    <n v="529857847.57984698"/>
    <n v="182808782.48259699"/>
    <n v="110068059.352238"/>
    <n v="143781459.364346"/>
    <n v="7645358528.7876396"/>
  </r>
  <r>
    <x v="4"/>
    <x v="28"/>
    <n v="-4091111343.5776219"/>
    <n v="-3104052240.5946016"/>
    <n v="-1281709628.6947572"/>
    <n v="-948739223.09811199"/>
    <n v="-298789101.28025502"/>
    <n v="-68335604.053868294"/>
    <n v="-74215367.715449393"/>
    <n v="-77914486.530179292"/>
    <n v="-9944866995.5448437"/>
  </r>
  <r>
    <x v="4"/>
    <x v="29"/>
    <n v="-9082568508.1134605"/>
    <n v="-6561814389.4699697"/>
    <n v="-4780132101.9819803"/>
    <n v="-3387544028.4265499"/>
    <n v="-1354341284.7772701"/>
    <n v="-356600930.83363301"/>
    <n v="-442157433.71234399"/>
    <n v="-297551000.97697699"/>
    <n v="-26262709678.292198"/>
  </r>
  <r>
    <x v="0"/>
    <x v="30"/>
    <n v="1204200565.892262"/>
    <n v="1031079153.886107"/>
    <n v="879627099.99374294"/>
    <n v="439731458.81395501"/>
    <n v="305672599.82669199"/>
    <n v="92830217.445220694"/>
    <n v="45975657.749845803"/>
    <n v="38610265.938450798"/>
    <n v="4037727019.5462799"/>
  </r>
  <r>
    <x v="0"/>
    <x v="31"/>
    <n v="5991988249.9073381"/>
    <n v="4323649571.7073145"/>
    <n v="2290115699.3476558"/>
    <n v="1242430750.157815"/>
    <n v="749395716.08403146"/>
    <n v="119916648.85261609"/>
    <n v="189755421.77613619"/>
    <n v="60902099.491492957"/>
    <n v="14968154157.324423"/>
  </r>
  <r>
    <x v="0"/>
    <x v="32"/>
    <n v="290401456.36283273"/>
    <n v="-153833491.86666286"/>
    <n v="-218253001.95609775"/>
    <n v="302994388.98574936"/>
    <n v="-295356518.82064027"/>
    <n v="-186157949.19304013"/>
    <n v="114766531.45135033"/>
    <n v="137415187.32397589"/>
    <n v="-8023397.712532772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8E93813-7601-46C8-B833-2F47856769E0}" name="PivotTable2" cacheId="33" applyNumberFormats="0" applyBorderFormats="0" applyFontFormats="0" applyPatternFormats="0" applyAlignmentFormats="0" applyWidthHeightFormats="1" dataCaption="Values" updatedVersion="6" minRefreshableVersion="3" showDrill="0" useAutoFormatting="1" itemPrintTitles="1" createdVersion="6" indent="0" outline="1" outlineData="1" multipleFieldFilters="0">
  <location ref="M2:V41" firstHeaderRow="0" firstDataRow="1" firstDataCol="1"/>
  <pivotFields count="11">
    <pivotField axis="axisRow" showAll="0">
      <items count="6">
        <item x="0"/>
        <item x="4"/>
        <item x="3"/>
        <item x="1"/>
        <item x="2"/>
        <item t="default"/>
      </items>
    </pivotField>
    <pivotField axis="axisRow" showAll="0">
      <items count="34">
        <item x="0"/>
        <item x="1"/>
        <item x="6"/>
        <item x="2"/>
        <item x="3"/>
        <item x="4"/>
        <item x="5"/>
        <item x="7"/>
        <item x="8"/>
        <item x="9"/>
        <item x="10"/>
        <item x="11"/>
        <item x="20"/>
        <item x="24"/>
        <item x="12"/>
        <item x="21"/>
        <item x="13"/>
        <item x="23"/>
        <item x="25"/>
        <item x="16"/>
        <item x="15"/>
        <item x="14"/>
        <item x="17"/>
        <item x="18"/>
        <item x="19"/>
        <item x="22"/>
        <item x="26"/>
        <item x="27"/>
        <item x="28"/>
        <item x="29"/>
        <item x="30"/>
        <item x="31"/>
        <item x="32"/>
        <item t="default"/>
      </items>
    </pivotField>
    <pivotField dataField="1" numFmtId="3" showAll="0"/>
    <pivotField dataField="1" showAll="0"/>
    <pivotField dataField="1" showAll="0"/>
    <pivotField dataField="1" showAll="0"/>
    <pivotField dataField="1" showAll="0"/>
    <pivotField dataField="1" showAll="0"/>
    <pivotField dataField="1" showAll="0"/>
    <pivotField dataField="1" showAll="0"/>
    <pivotField dataField="1" numFmtId="3" showAll="0"/>
  </pivotFields>
  <rowFields count="2">
    <field x="0"/>
    <field x="1"/>
  </rowFields>
  <rowItems count="39">
    <i>
      <x/>
    </i>
    <i r="1">
      <x/>
    </i>
    <i r="1">
      <x v="6"/>
    </i>
    <i r="1">
      <x v="7"/>
    </i>
    <i r="1">
      <x v="8"/>
    </i>
    <i r="1">
      <x v="9"/>
    </i>
    <i r="1">
      <x v="10"/>
    </i>
    <i r="1">
      <x v="22"/>
    </i>
    <i r="1">
      <x v="23"/>
    </i>
    <i r="1">
      <x v="24"/>
    </i>
    <i r="1">
      <x v="25"/>
    </i>
    <i r="1">
      <x v="26"/>
    </i>
    <i r="1">
      <x v="30"/>
    </i>
    <i r="1">
      <x v="31"/>
    </i>
    <i r="1">
      <x v="32"/>
    </i>
    <i>
      <x v="1"/>
    </i>
    <i r="1">
      <x v="17"/>
    </i>
    <i r="1">
      <x v="18"/>
    </i>
    <i r="1">
      <x v="19"/>
    </i>
    <i r="1">
      <x v="20"/>
    </i>
    <i r="1">
      <x v="21"/>
    </i>
    <i r="1">
      <x v="28"/>
    </i>
    <i r="1">
      <x v="29"/>
    </i>
    <i>
      <x v="2"/>
    </i>
    <i r="1">
      <x v="5"/>
    </i>
    <i>
      <x v="3"/>
    </i>
    <i r="1">
      <x v="1"/>
    </i>
    <i r="1">
      <x v="11"/>
    </i>
    <i r="1">
      <x v="12"/>
    </i>
    <i r="1">
      <x v="13"/>
    </i>
    <i r="1">
      <x v="14"/>
    </i>
    <i r="1">
      <x v="15"/>
    </i>
    <i r="1">
      <x v="16"/>
    </i>
    <i r="1">
      <x v="27"/>
    </i>
    <i>
      <x v="4"/>
    </i>
    <i r="1">
      <x v="2"/>
    </i>
    <i r="1">
      <x v="3"/>
    </i>
    <i r="1">
      <x v="4"/>
    </i>
    <i t="grand">
      <x/>
    </i>
  </rowItems>
  <colFields count="1">
    <field x="-2"/>
  </colFields>
  <colItems count="9">
    <i>
      <x/>
    </i>
    <i i="1">
      <x v="1"/>
    </i>
    <i i="2">
      <x v="2"/>
    </i>
    <i i="3">
      <x v="3"/>
    </i>
    <i i="4">
      <x v="4"/>
    </i>
    <i i="5">
      <x v="5"/>
    </i>
    <i i="6">
      <x v="6"/>
    </i>
    <i i="7">
      <x v="7"/>
    </i>
    <i i="8">
      <x v="8"/>
    </i>
  </colItems>
  <dataFields count="9">
    <dataField name="Sum of NSW" fld="2" baseField="0" baseItem="0"/>
    <dataField name="Sum of Vic" fld="3" baseField="0" baseItem="0"/>
    <dataField name="Sum of Qld" fld="4" baseField="0" baseItem="0"/>
    <dataField name="Sum of WA" fld="5" baseField="0" baseItem="0"/>
    <dataField name="Sum of SA" fld="6" baseField="0" baseItem="0"/>
    <dataField name="Sum of Tas" fld="7" baseField="0" baseItem="0"/>
    <dataField name="Sum of ACT" fld="8" baseField="0" baseItem="0"/>
    <dataField name="Sum of NT" fld="9" baseField="0" baseItem="0"/>
    <dataField name="Sum of Total" fld="10" baseField="0" baseItem="0"/>
  </dataFields>
  <formats count="1">
    <format dxfId="0">
      <pivotArea dataOnly="0" labelOnly="1" outline="0" fieldPosition="0">
        <references count="1">
          <reference field="4294967294" count="9">
            <x v="0"/>
            <x v="1"/>
            <x v="2"/>
            <x v="3"/>
            <x v="4"/>
            <x v="5"/>
            <x v="6"/>
            <x v="7"/>
            <x v="8"/>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gc.gov.au/" TargetMode="External"/><Relationship Id="rId1" Type="http://schemas.openxmlformats.org/officeDocument/2006/relationships/hyperlink" Target="https://cgc.gov.a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1"/>
  <sheetViews>
    <sheetView tabSelected="1" zoomScaleNormal="100" workbookViewId="0">
      <selection activeCell="X45" sqref="X45"/>
    </sheetView>
  </sheetViews>
  <sheetFormatPr defaultColWidth="10.7109375" defaultRowHeight="15"/>
  <cols>
    <col min="1" max="1" width="3.85546875" style="78" customWidth="1"/>
    <col min="2" max="2" width="4.85546875" style="78" customWidth="1"/>
    <col min="3" max="6" width="10.7109375" style="78"/>
    <col min="7" max="7" width="20" style="78" customWidth="1"/>
    <col min="8" max="8" width="42.42578125" style="78" customWidth="1"/>
    <col min="9" max="16384" width="10.7109375" style="78"/>
  </cols>
  <sheetData>
    <row r="1" spans="1:18" ht="66.75" customHeight="1">
      <c r="A1" s="76"/>
      <c r="B1" s="76"/>
      <c r="C1" s="76"/>
      <c r="D1" s="76"/>
      <c r="E1" s="76"/>
      <c r="F1" s="76"/>
      <c r="G1" s="76"/>
      <c r="H1" s="77" t="s">
        <v>160</v>
      </c>
      <c r="I1" s="77"/>
      <c r="J1" s="77"/>
      <c r="K1" s="77"/>
      <c r="L1" s="77"/>
      <c r="M1" s="77"/>
      <c r="N1" s="77"/>
      <c r="O1" s="77"/>
      <c r="P1" s="77"/>
      <c r="Q1" s="77"/>
      <c r="R1" s="4"/>
    </row>
    <row r="2" spans="1:18" ht="41.25">
      <c r="A2" s="79" t="s">
        <v>0</v>
      </c>
      <c r="B2" s="80"/>
      <c r="C2" s="80"/>
      <c r="D2" s="80"/>
      <c r="E2" s="80"/>
      <c r="F2" s="80"/>
      <c r="G2" s="80"/>
      <c r="H2" s="80"/>
      <c r="I2" s="80"/>
      <c r="J2" s="80"/>
      <c r="K2" s="80"/>
      <c r="L2" s="80"/>
      <c r="M2" s="80"/>
      <c r="N2" s="80"/>
      <c r="O2" s="80"/>
      <c r="P2" s="80"/>
      <c r="Q2" s="80"/>
      <c r="R2" s="80"/>
    </row>
    <row r="3" spans="1:18" ht="15.75" customHeight="1">
      <c r="A3" s="81"/>
      <c r="B3" s="80"/>
      <c r="C3" s="80"/>
      <c r="D3" s="80"/>
      <c r="E3" s="80"/>
      <c r="F3" s="80"/>
      <c r="G3" s="80"/>
      <c r="H3" s="80"/>
      <c r="I3" s="80"/>
      <c r="J3" s="80"/>
      <c r="K3" s="80"/>
      <c r="L3" s="80"/>
      <c r="M3" s="80"/>
      <c r="N3" s="80"/>
      <c r="O3" s="80"/>
      <c r="P3" s="80"/>
      <c r="Q3" s="80"/>
      <c r="R3" s="80"/>
    </row>
    <row r="4" spans="1:18" ht="15.75" customHeight="1">
      <c r="A4" s="81"/>
      <c r="B4" s="80"/>
      <c r="C4" s="80"/>
      <c r="D4" s="80"/>
      <c r="E4" s="80"/>
      <c r="F4" s="80"/>
      <c r="G4" s="80"/>
      <c r="H4" s="80"/>
      <c r="I4" s="80"/>
      <c r="J4" s="80"/>
      <c r="K4" s="80"/>
      <c r="L4" s="80"/>
      <c r="M4" s="80"/>
      <c r="N4" s="80"/>
      <c r="O4" s="80"/>
      <c r="P4" s="80"/>
      <c r="Q4" s="80"/>
      <c r="R4" s="80"/>
    </row>
    <row r="5" spans="1:18" ht="15.75" customHeight="1">
      <c r="A5" s="82" t="s">
        <v>57</v>
      </c>
      <c r="B5" s="80"/>
      <c r="C5" s="80"/>
      <c r="D5" s="80"/>
      <c r="E5" s="80"/>
      <c r="F5" s="80"/>
      <c r="G5" s="80"/>
      <c r="H5" s="80"/>
      <c r="I5" s="80"/>
      <c r="J5" s="80"/>
      <c r="K5" s="80"/>
      <c r="L5" s="80"/>
      <c r="M5" s="80"/>
      <c r="N5" s="80"/>
      <c r="O5" s="80"/>
      <c r="P5" s="80"/>
      <c r="Q5" s="80"/>
      <c r="R5" s="80"/>
    </row>
    <row r="6" spans="1:18" ht="15.75" customHeight="1">
      <c r="A6" s="82"/>
      <c r="B6" s="83" t="s">
        <v>58</v>
      </c>
      <c r="C6" s="83"/>
      <c r="D6" s="83"/>
      <c r="E6" s="83"/>
      <c r="F6" s="83"/>
      <c r="G6" s="83"/>
      <c r="H6" s="83"/>
      <c r="I6" s="83"/>
      <c r="J6" s="83"/>
      <c r="K6" s="83"/>
      <c r="L6" s="83"/>
      <c r="M6" s="83"/>
      <c r="N6" s="84"/>
      <c r="O6" s="84"/>
      <c r="P6" s="84"/>
      <c r="Q6" s="80"/>
      <c r="R6" s="80"/>
    </row>
    <row r="7" spans="1:18" ht="15.75" customHeight="1">
      <c r="A7" s="82"/>
      <c r="B7" s="85"/>
      <c r="C7" s="86" t="s">
        <v>154</v>
      </c>
      <c r="D7" s="85"/>
      <c r="E7" s="85"/>
      <c r="F7" s="85"/>
      <c r="G7" s="85"/>
      <c r="H7" s="85"/>
      <c r="I7" s="85"/>
      <c r="J7" s="85"/>
      <c r="K7" s="85"/>
      <c r="L7" s="85"/>
      <c r="M7" s="85"/>
      <c r="N7" s="87"/>
      <c r="O7" s="87"/>
      <c r="P7" s="87"/>
      <c r="Q7" s="88"/>
      <c r="R7" s="80"/>
    </row>
    <row r="8" spans="1:18" ht="15.75" customHeight="1">
      <c r="A8" s="82"/>
      <c r="B8" s="85"/>
      <c r="C8" s="86" t="s">
        <v>155</v>
      </c>
      <c r="D8" s="85"/>
      <c r="E8" s="85"/>
      <c r="F8" s="85"/>
      <c r="G8" s="85"/>
      <c r="H8" s="85"/>
      <c r="I8" s="85"/>
      <c r="J8" s="85"/>
      <c r="K8" s="85"/>
      <c r="L8" s="85"/>
      <c r="M8" s="85"/>
      <c r="N8" s="87"/>
      <c r="O8" s="87"/>
      <c r="P8" s="87"/>
      <c r="Q8" s="88"/>
      <c r="R8" s="80"/>
    </row>
    <row r="9" spans="1:18" ht="15.75" customHeight="1">
      <c r="A9" s="82"/>
      <c r="B9" s="85"/>
      <c r="C9" s="86" t="s">
        <v>156</v>
      </c>
      <c r="D9" s="85"/>
      <c r="E9" s="85"/>
      <c r="F9" s="85"/>
      <c r="G9" s="85"/>
      <c r="H9" s="85"/>
      <c r="I9" s="85"/>
      <c r="J9" s="85"/>
      <c r="K9" s="85"/>
      <c r="L9" s="85"/>
      <c r="M9" s="85"/>
      <c r="N9" s="87"/>
      <c r="O9" s="87"/>
      <c r="P9" s="87"/>
      <c r="Q9" s="88"/>
      <c r="R9" s="80"/>
    </row>
    <row r="10" spans="1:18" ht="15.75" customHeight="1">
      <c r="A10" s="82"/>
      <c r="B10" s="85"/>
      <c r="C10" s="86" t="s">
        <v>157</v>
      </c>
      <c r="D10" s="85"/>
      <c r="E10" s="85"/>
      <c r="F10" s="85"/>
      <c r="G10" s="85"/>
      <c r="H10" s="85"/>
      <c r="I10" s="85"/>
      <c r="J10" s="85"/>
      <c r="K10" s="85"/>
      <c r="L10" s="85"/>
      <c r="M10" s="85"/>
      <c r="N10" s="87"/>
      <c r="O10" s="87"/>
      <c r="P10" s="87"/>
      <c r="Q10" s="88"/>
      <c r="R10" s="80"/>
    </row>
    <row r="11" spans="1:18" ht="15.75" customHeight="1">
      <c r="A11" s="82"/>
      <c r="B11" s="85"/>
      <c r="C11" s="86" t="s">
        <v>158</v>
      </c>
      <c r="D11" s="85"/>
      <c r="E11" s="85"/>
      <c r="F11" s="85"/>
      <c r="G11" s="85"/>
      <c r="H11" s="85"/>
      <c r="I11" s="85"/>
      <c r="J11" s="85"/>
      <c r="K11" s="85"/>
      <c r="L11" s="85"/>
      <c r="M11" s="85"/>
      <c r="N11" s="87"/>
      <c r="O11" s="87"/>
      <c r="P11" s="87"/>
      <c r="Q11" s="88"/>
      <c r="R11" s="80"/>
    </row>
    <row r="12" spans="1:18" ht="15.75" customHeight="1">
      <c r="A12" s="82"/>
      <c r="B12" s="85"/>
      <c r="C12" s="86" t="s">
        <v>159</v>
      </c>
      <c r="D12" s="85"/>
      <c r="E12" s="85"/>
      <c r="F12" s="85"/>
      <c r="G12" s="85"/>
      <c r="H12" s="85"/>
      <c r="I12" s="85"/>
      <c r="J12" s="85"/>
      <c r="K12" s="85"/>
      <c r="L12" s="85"/>
      <c r="M12" s="85"/>
      <c r="N12" s="87"/>
      <c r="O12" s="87"/>
      <c r="P12" s="87"/>
      <c r="Q12" s="88"/>
      <c r="R12" s="80"/>
    </row>
    <row r="13" spans="1:18" ht="15.75" customHeight="1">
      <c r="A13" s="82"/>
      <c r="B13" s="85"/>
      <c r="C13" s="85"/>
      <c r="D13" s="85"/>
      <c r="E13" s="85"/>
      <c r="F13" s="85"/>
      <c r="G13" s="85"/>
      <c r="H13" s="85"/>
      <c r="I13" s="85"/>
      <c r="J13" s="85"/>
      <c r="K13" s="85"/>
      <c r="L13" s="85"/>
      <c r="M13" s="85"/>
      <c r="N13" s="87"/>
      <c r="O13" s="87"/>
      <c r="P13" s="87"/>
      <c r="Q13" s="88"/>
      <c r="R13" s="80"/>
    </row>
    <row r="14" spans="1:18" ht="15.75" customHeight="1">
      <c r="A14" s="82" t="s">
        <v>59</v>
      </c>
      <c r="B14" s="80"/>
      <c r="C14" s="80"/>
      <c r="D14" s="80"/>
      <c r="E14" s="80"/>
      <c r="F14" s="80"/>
      <c r="G14" s="80"/>
      <c r="H14" s="80"/>
      <c r="I14" s="80"/>
      <c r="J14" s="80"/>
      <c r="K14" s="80"/>
      <c r="L14" s="80"/>
      <c r="M14" s="80"/>
      <c r="N14" s="80"/>
      <c r="O14" s="80"/>
      <c r="P14" s="80"/>
      <c r="Q14" s="80"/>
      <c r="R14" s="80"/>
    </row>
    <row r="15" spans="1:18" ht="15.75" customHeight="1">
      <c r="A15" s="80"/>
      <c r="B15" s="83" t="s">
        <v>276</v>
      </c>
      <c r="C15" s="83"/>
      <c r="D15" s="83"/>
      <c r="E15" s="83"/>
      <c r="F15" s="83"/>
      <c r="G15" s="83"/>
      <c r="H15" s="83"/>
      <c r="I15" s="83"/>
      <c r="J15" s="83"/>
      <c r="K15" s="83"/>
      <c r="L15" s="83"/>
      <c r="M15" s="83"/>
      <c r="N15" s="83"/>
      <c r="O15" s="83"/>
      <c r="P15" s="80"/>
      <c r="Q15" s="80"/>
      <c r="R15" s="80"/>
    </row>
    <row r="16" spans="1:18" ht="15.75" customHeight="1">
      <c r="A16" s="80"/>
      <c r="B16" s="83"/>
      <c r="C16" s="83"/>
      <c r="D16" s="83"/>
      <c r="E16" s="83"/>
      <c r="F16" s="83"/>
      <c r="G16" s="83"/>
      <c r="H16" s="83"/>
      <c r="I16" s="83"/>
      <c r="J16" s="83"/>
      <c r="K16" s="83"/>
      <c r="L16" s="83"/>
      <c r="M16" s="83"/>
      <c r="N16" s="83"/>
      <c r="O16" s="83"/>
      <c r="P16" s="80"/>
      <c r="Q16" s="80"/>
      <c r="R16" s="80"/>
    </row>
    <row r="17" spans="1:18" ht="15.75" customHeight="1">
      <c r="A17" s="80"/>
      <c r="B17" s="83" t="s">
        <v>1</v>
      </c>
      <c r="C17" s="83"/>
      <c r="D17" s="83"/>
      <c r="E17" s="83"/>
      <c r="F17" s="83"/>
      <c r="G17" s="83"/>
      <c r="H17" s="83"/>
      <c r="I17" s="83"/>
      <c r="J17" s="83"/>
      <c r="K17" s="83"/>
      <c r="L17" s="83"/>
      <c r="M17" s="83"/>
      <c r="N17" s="83"/>
      <c r="O17" s="83"/>
      <c r="P17" s="80"/>
      <c r="Q17" s="80"/>
      <c r="R17" s="80"/>
    </row>
    <row r="18" spans="1:18" ht="15.75" customHeight="1">
      <c r="A18" s="80"/>
      <c r="B18" s="83" t="s">
        <v>150</v>
      </c>
      <c r="C18" s="83"/>
      <c r="D18" s="83"/>
      <c r="E18" s="83"/>
      <c r="F18" s="83"/>
      <c r="G18" s="83"/>
      <c r="H18" s="83"/>
      <c r="I18" s="83"/>
      <c r="J18" s="83"/>
      <c r="K18" s="83"/>
      <c r="L18" s="83"/>
      <c r="M18" s="83"/>
      <c r="N18" s="83"/>
      <c r="O18" s="83"/>
      <c r="P18" s="80"/>
      <c r="Q18" s="80"/>
      <c r="R18" s="80"/>
    </row>
    <row r="19" spans="1:18" ht="15.75" customHeight="1">
      <c r="A19" s="80"/>
      <c r="B19" s="83" t="s">
        <v>2</v>
      </c>
      <c r="C19" s="83"/>
      <c r="D19" s="83"/>
      <c r="E19" s="83"/>
      <c r="F19" s="83"/>
      <c r="G19" s="83"/>
      <c r="H19" s="83"/>
      <c r="I19" s="83"/>
      <c r="J19" s="83"/>
      <c r="K19" s="83"/>
      <c r="L19" s="83"/>
      <c r="M19" s="83"/>
      <c r="N19" s="83"/>
      <c r="O19" s="83"/>
      <c r="P19" s="80"/>
      <c r="Q19" s="80"/>
      <c r="R19" s="80"/>
    </row>
    <row r="20" spans="1:18" ht="15.75" customHeight="1">
      <c r="A20" s="80"/>
      <c r="B20" s="83" t="s">
        <v>3</v>
      </c>
      <c r="C20" s="83"/>
      <c r="D20" s="83"/>
      <c r="E20" s="83"/>
      <c r="F20" s="83"/>
      <c r="G20" s="83"/>
      <c r="H20" s="83"/>
      <c r="I20" s="83"/>
      <c r="J20" s="83"/>
      <c r="K20" s="83"/>
      <c r="L20" s="83"/>
      <c r="M20" s="83"/>
      <c r="N20" s="83"/>
      <c r="O20" s="83"/>
      <c r="P20" s="80"/>
      <c r="Q20" s="80"/>
      <c r="R20" s="80"/>
    </row>
    <row r="21" spans="1:18" ht="15.75" customHeight="1">
      <c r="A21" s="80"/>
      <c r="B21" s="83" t="s">
        <v>4</v>
      </c>
      <c r="C21" s="83"/>
      <c r="D21" s="83"/>
      <c r="E21" s="83"/>
      <c r="F21" s="83"/>
      <c r="G21" s="83"/>
      <c r="H21" s="83"/>
      <c r="I21" s="83"/>
      <c r="J21" s="83"/>
      <c r="K21" s="83"/>
      <c r="L21" s="83"/>
      <c r="M21" s="83"/>
      <c r="N21" s="83"/>
      <c r="O21" s="83"/>
      <c r="P21" s="80"/>
      <c r="Q21" s="80"/>
      <c r="R21" s="80"/>
    </row>
    <row r="22" spans="1:18" ht="15.75" customHeight="1">
      <c r="A22" s="80"/>
      <c r="B22" s="83"/>
      <c r="C22" s="83"/>
      <c r="D22" s="83"/>
      <c r="E22" s="83"/>
      <c r="F22" s="83"/>
      <c r="G22" s="83"/>
      <c r="H22" s="83"/>
      <c r="I22" s="83"/>
      <c r="J22" s="83"/>
      <c r="K22" s="83"/>
      <c r="L22" s="83"/>
      <c r="M22" s="83"/>
      <c r="N22" s="83"/>
      <c r="O22" s="83"/>
      <c r="P22" s="80"/>
      <c r="Q22" s="80"/>
      <c r="R22" s="80"/>
    </row>
    <row r="23" spans="1:18" ht="15.75" customHeight="1">
      <c r="A23" s="80"/>
      <c r="B23" s="83" t="s">
        <v>277</v>
      </c>
      <c r="C23" s="83"/>
      <c r="D23" s="83"/>
      <c r="E23" s="83"/>
      <c r="F23" s="83"/>
      <c r="G23" s="83"/>
      <c r="H23" s="83"/>
      <c r="I23" s="83"/>
      <c r="J23" s="83"/>
      <c r="K23" s="83"/>
      <c r="L23" s="83"/>
      <c r="M23" s="83"/>
      <c r="N23" s="83"/>
      <c r="O23" s="83"/>
      <c r="P23" s="80"/>
      <c r="Q23" s="80"/>
      <c r="R23" s="80"/>
    </row>
    <row r="24" spans="1:18" ht="15.75" customHeight="1">
      <c r="A24" s="80"/>
      <c r="B24" s="83" t="s">
        <v>5</v>
      </c>
      <c r="C24" s="83"/>
      <c r="D24" s="83"/>
      <c r="E24" s="83"/>
      <c r="F24" s="83"/>
      <c r="G24" s="83"/>
      <c r="H24" s="83"/>
      <c r="I24" s="83"/>
      <c r="J24" s="83"/>
      <c r="K24" s="83"/>
      <c r="L24" s="83"/>
      <c r="M24" s="83"/>
      <c r="N24" s="83"/>
      <c r="O24" s="83"/>
      <c r="P24" s="80"/>
      <c r="Q24" s="80"/>
      <c r="R24" s="80"/>
    </row>
    <row r="25" spans="1:18" ht="15.75" customHeight="1">
      <c r="A25" s="80"/>
      <c r="B25" s="83"/>
      <c r="C25" s="83"/>
      <c r="D25" s="83"/>
      <c r="E25" s="83"/>
      <c r="F25" s="83"/>
      <c r="G25" s="83"/>
      <c r="H25" s="83"/>
      <c r="I25" s="83"/>
      <c r="J25" s="83"/>
      <c r="K25" s="83"/>
      <c r="L25" s="83"/>
      <c r="M25" s="83"/>
      <c r="N25" s="83"/>
      <c r="O25" s="83"/>
      <c r="P25" s="80"/>
      <c r="Q25" s="80"/>
      <c r="R25" s="80"/>
    </row>
    <row r="26" spans="1:18" ht="15.75" customHeight="1">
      <c r="A26" s="80"/>
      <c r="B26" s="83" t="s">
        <v>6</v>
      </c>
      <c r="C26" s="83"/>
      <c r="D26" s="83"/>
      <c r="E26" s="83"/>
      <c r="F26" s="83"/>
      <c r="G26" s="83"/>
      <c r="H26" s="83"/>
      <c r="I26" s="83"/>
      <c r="J26" s="83"/>
      <c r="K26" s="83"/>
      <c r="L26" s="83"/>
      <c r="M26" s="83"/>
      <c r="N26" s="83"/>
      <c r="O26" s="83"/>
      <c r="P26" s="80"/>
      <c r="Q26" s="80"/>
      <c r="R26" s="80"/>
    </row>
    <row r="27" spans="1:18" ht="15.75" customHeight="1">
      <c r="A27" s="80"/>
      <c r="B27" s="83" t="s">
        <v>7</v>
      </c>
      <c r="C27" s="83"/>
      <c r="D27" s="83"/>
      <c r="E27" s="83"/>
      <c r="F27" s="83"/>
      <c r="G27" s="83"/>
      <c r="H27" s="83"/>
      <c r="I27" s="83"/>
      <c r="J27" s="83"/>
      <c r="K27" s="83"/>
      <c r="L27" s="83"/>
      <c r="M27" s="83"/>
      <c r="N27" s="83"/>
      <c r="O27" s="83"/>
      <c r="P27" s="80"/>
      <c r="Q27" s="80"/>
      <c r="R27" s="80"/>
    </row>
    <row r="28" spans="1:18" ht="15.75" customHeight="1">
      <c r="A28" s="80"/>
      <c r="B28" s="83" t="s">
        <v>151</v>
      </c>
      <c r="C28" s="83"/>
      <c r="D28" s="83"/>
      <c r="E28" s="83"/>
      <c r="F28" s="83"/>
      <c r="G28" s="83"/>
      <c r="H28" s="83"/>
      <c r="I28" s="83"/>
      <c r="J28" s="83"/>
      <c r="K28" s="83"/>
      <c r="L28" s="83"/>
      <c r="M28" s="83"/>
      <c r="N28" s="83"/>
      <c r="O28" s="83"/>
      <c r="P28" s="80"/>
      <c r="Q28" s="80"/>
      <c r="R28" s="80"/>
    </row>
    <row r="29" spans="1:18" ht="15.75" customHeight="1">
      <c r="A29" s="80"/>
      <c r="B29" s="83" t="s">
        <v>51</v>
      </c>
      <c r="C29" s="83"/>
      <c r="D29" s="83"/>
      <c r="E29" s="83"/>
      <c r="F29" s="83"/>
      <c r="G29" s="83"/>
      <c r="H29" s="83"/>
      <c r="I29" s="83"/>
      <c r="J29" s="83"/>
      <c r="K29" s="83"/>
      <c r="L29" s="83"/>
      <c r="M29" s="83"/>
      <c r="N29" s="83"/>
      <c r="O29" s="83"/>
      <c r="P29" s="80"/>
      <c r="Q29" s="80"/>
      <c r="R29" s="80"/>
    </row>
    <row r="30" spans="1:18" ht="15.75" customHeight="1">
      <c r="A30" s="80"/>
      <c r="B30" s="83" t="s">
        <v>52</v>
      </c>
      <c r="C30" s="83"/>
      <c r="D30" s="83"/>
      <c r="E30" s="83"/>
      <c r="F30" s="83"/>
      <c r="G30" s="83"/>
      <c r="H30" s="83"/>
      <c r="I30" s="83"/>
      <c r="J30" s="83"/>
      <c r="K30" s="83"/>
      <c r="L30" s="83"/>
      <c r="M30" s="83"/>
      <c r="N30" s="83"/>
      <c r="O30" s="83"/>
      <c r="P30" s="80"/>
      <c r="Q30" s="80"/>
      <c r="R30" s="80"/>
    </row>
    <row r="31" spans="1:18" ht="15.75" customHeight="1">
      <c r="A31" s="80"/>
      <c r="B31" s="83"/>
      <c r="C31" s="83"/>
      <c r="D31" s="83"/>
      <c r="E31" s="83"/>
      <c r="F31" s="83"/>
      <c r="G31" s="83"/>
      <c r="H31" s="83"/>
      <c r="I31" s="83"/>
      <c r="J31" s="83"/>
      <c r="K31" s="83"/>
      <c r="L31" s="83"/>
      <c r="M31" s="83"/>
      <c r="N31" s="83"/>
      <c r="O31" s="83"/>
      <c r="P31" s="80"/>
      <c r="Q31" s="80"/>
      <c r="R31" s="80"/>
    </row>
    <row r="32" spans="1:18" ht="15.75" customHeight="1">
      <c r="A32" s="80"/>
      <c r="B32" s="83" t="s">
        <v>64</v>
      </c>
      <c r="C32" s="83"/>
      <c r="D32" s="83"/>
      <c r="E32" s="83"/>
      <c r="F32" s="83"/>
      <c r="G32" s="83"/>
      <c r="H32" s="83"/>
      <c r="I32" s="83"/>
      <c r="J32" s="83"/>
      <c r="K32" s="83"/>
      <c r="L32" s="83"/>
      <c r="M32" s="83"/>
      <c r="N32" s="83"/>
      <c r="O32" s="83"/>
      <c r="P32" s="80"/>
      <c r="Q32" s="80"/>
      <c r="R32" s="80"/>
    </row>
    <row r="33" spans="1:18" ht="15.75" customHeight="1">
      <c r="A33" s="83"/>
      <c r="B33" s="89" t="s">
        <v>65</v>
      </c>
      <c r="C33" s="90"/>
      <c r="D33" s="90"/>
      <c r="E33" s="90"/>
      <c r="F33" s="90"/>
      <c r="G33" s="90"/>
      <c r="H33" s="90"/>
      <c r="I33" s="90"/>
      <c r="J33" s="90"/>
      <c r="K33" s="90"/>
      <c r="L33" s="90"/>
      <c r="M33" s="90"/>
      <c r="N33" s="90"/>
      <c r="O33" s="90"/>
      <c r="P33" s="80"/>
      <c r="Q33" s="80"/>
      <c r="R33" s="80"/>
    </row>
    <row r="34" spans="1:18" ht="15.75" customHeight="1">
      <c r="A34" s="83"/>
      <c r="B34" s="84" t="s">
        <v>152</v>
      </c>
      <c r="C34" s="84"/>
      <c r="D34" s="84"/>
      <c r="E34" s="84"/>
      <c r="F34" s="84"/>
      <c r="G34" s="84"/>
      <c r="H34" s="84"/>
      <c r="I34" s="84"/>
      <c r="J34" s="84"/>
      <c r="K34" s="84"/>
      <c r="L34" s="84"/>
      <c r="M34" s="84"/>
      <c r="N34" s="84"/>
      <c r="O34" s="84"/>
      <c r="P34" s="84"/>
      <c r="Q34" s="84"/>
      <c r="R34" s="84"/>
    </row>
    <row r="35" spans="1:18" ht="15.75" customHeight="1">
      <c r="A35" s="80"/>
      <c r="B35" s="84" t="s">
        <v>153</v>
      </c>
      <c r="C35" s="84"/>
      <c r="D35" s="84"/>
      <c r="E35" s="84"/>
      <c r="F35" s="84"/>
      <c r="G35" s="84"/>
      <c r="H35" s="84"/>
      <c r="I35" s="84"/>
      <c r="J35" s="84"/>
      <c r="K35" s="84"/>
      <c r="L35" s="84"/>
      <c r="M35" s="84"/>
      <c r="N35" s="84"/>
      <c r="O35" s="84"/>
      <c r="P35" s="84"/>
      <c r="Q35" s="84"/>
      <c r="R35" s="84"/>
    </row>
    <row r="36" spans="1:18" ht="15.75" customHeight="1">
      <c r="A36" s="80"/>
      <c r="B36" s="84" t="s">
        <v>278</v>
      </c>
      <c r="C36" s="84"/>
      <c r="D36" s="84"/>
      <c r="E36" s="84"/>
      <c r="F36" s="84"/>
      <c r="G36" s="84"/>
      <c r="H36" s="84"/>
      <c r="I36" s="84"/>
      <c r="J36" s="84"/>
      <c r="K36" s="84"/>
      <c r="L36" s="84"/>
      <c r="M36" s="84"/>
      <c r="N36" s="84"/>
      <c r="O36" s="84"/>
      <c r="P36" s="84"/>
      <c r="Q36" s="84"/>
      <c r="R36" s="84"/>
    </row>
    <row r="37" spans="1:18" ht="15.75" customHeight="1">
      <c r="A37" s="80"/>
      <c r="B37" s="84" t="s">
        <v>19</v>
      </c>
      <c r="C37" s="84"/>
      <c r="D37" s="84"/>
      <c r="E37" s="84"/>
      <c r="F37" s="84"/>
      <c r="G37" s="84"/>
      <c r="H37" s="84"/>
      <c r="I37" s="84"/>
      <c r="J37" s="84"/>
      <c r="K37" s="84"/>
      <c r="L37" s="84"/>
      <c r="M37" s="84"/>
      <c r="N37" s="84"/>
      <c r="O37" s="84"/>
      <c r="P37" s="84"/>
      <c r="Q37" s="84"/>
      <c r="R37" s="84"/>
    </row>
    <row r="38" spans="1:18" ht="15.75" customHeight="1">
      <c r="A38" s="80"/>
      <c r="B38" s="80"/>
      <c r="C38" s="80"/>
      <c r="D38" s="80"/>
      <c r="E38" s="80"/>
      <c r="F38" s="80"/>
      <c r="G38" s="80"/>
      <c r="H38" s="80"/>
      <c r="I38" s="80"/>
      <c r="J38" s="80"/>
      <c r="K38" s="80"/>
      <c r="L38" s="80"/>
      <c r="M38" s="80"/>
      <c r="N38" s="80"/>
      <c r="O38" s="80"/>
      <c r="P38" s="80"/>
      <c r="Q38" s="80"/>
      <c r="R38" s="80"/>
    </row>
    <row r="39" spans="1:18" ht="15.75" customHeight="1">
      <c r="A39" s="83"/>
      <c r="B39" s="80"/>
      <c r="C39" s="80"/>
      <c r="D39" s="80"/>
      <c r="E39" s="80"/>
      <c r="F39" s="80"/>
      <c r="G39" s="80"/>
      <c r="H39" s="80"/>
      <c r="I39" s="80"/>
      <c r="J39" s="80"/>
      <c r="K39" s="80"/>
      <c r="L39" s="80"/>
      <c r="M39" s="80"/>
      <c r="N39" s="80"/>
      <c r="O39" s="80"/>
      <c r="P39" s="80"/>
      <c r="Q39" s="80"/>
      <c r="R39" s="80"/>
    </row>
    <row r="40" spans="1:18" ht="15.75" customHeight="1">
      <c r="A40" s="91"/>
    </row>
    <row r="41" spans="1:18" ht="15.75">
      <c r="A41" s="91"/>
    </row>
  </sheetData>
  <phoneticPr fontId="0" type="noConversion"/>
  <hyperlinks>
    <hyperlink ref="C7" location="'Table S4-1 Revenue'!A1" display="• Table S4-1 shows the contribution of each revenue category" xr:uid="{00000000-0004-0000-0200-000000000000}"/>
    <hyperlink ref="C8" location="'Table S4-2 Expenses'!A1" display="• Table S4-2 shows the contribution of each expense category" xr:uid="{00000000-0004-0000-0200-000001000000}"/>
    <hyperlink ref="C9" location="'Table S4-3 Capital items'!A1" display="• Table S4-3 shows the contribution of investment and net lending" xr:uid="{00000000-0004-0000-0200-000002000000}"/>
    <hyperlink ref="C10" location="'Table S4-4 CW payments'!A1" display="• Table S4-4 shows the contribution of the Commonwealth payments which impact on the relativities" xr:uid="{00000000-0004-0000-0200-000003000000}"/>
    <hyperlink ref="C11" location="'Table S4-5 Net impact CW paymts'!A1" display="• Table S4-5 shows the net impact of Commonwealth payments for each category" xr:uid="{00000000-0004-0000-0200-000004000000}"/>
    <hyperlink ref="C12" location="'Table S4-6 Drivers of GST dist.'!A1" display="• Table S4-6 shows the contribution of each revenue base and expenditure disability assessed by the Commission " xr:uid="{00000000-0004-0000-0200-000005000000}"/>
    <hyperlink ref="B33" r:id="rId1" display="https://cgc.gov.au)" xr:uid="{2A6ED9C5-F3BF-4D66-84C2-2AB50E76BEC5}"/>
    <hyperlink ref="B32" r:id="rId2" xr:uid="{94B4ED91-D454-4B00-9ED6-CCCBF0A9515C}"/>
  </hyperlinks>
  <pageMargins left="0.75" right="0.75" top="1" bottom="1" header="0.5" footer="0.5"/>
  <pageSetup paperSize="9"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53462-AC7A-4CCE-AFE6-997A66FF8F69}">
  <dimension ref="A2:AT221"/>
  <sheetViews>
    <sheetView topLeftCell="A192" zoomScale="115" zoomScaleNormal="115" workbookViewId="0">
      <selection activeCell="K220" sqref="K220"/>
    </sheetView>
  </sheetViews>
  <sheetFormatPr defaultRowHeight="12"/>
  <cols>
    <col min="1" max="1" width="14.28515625" customWidth="1"/>
    <col min="2" max="2" width="21.7109375" customWidth="1"/>
    <col min="3" max="3" width="14.42578125" customWidth="1"/>
    <col min="4" max="5" width="14.7109375" customWidth="1"/>
    <col min="6" max="6" width="14.28515625" customWidth="1"/>
    <col min="7" max="8" width="13.7109375" customWidth="1"/>
    <col min="9" max="10" width="13" customWidth="1"/>
    <col min="11" max="11" width="15.28515625" customWidth="1"/>
    <col min="12" max="12" width="13.7109375" customWidth="1"/>
    <col min="13" max="13" width="29" customWidth="1"/>
    <col min="14" max="22" width="13" customWidth="1"/>
    <col min="26" max="26" width="16.28515625" customWidth="1"/>
    <col min="27" max="27" width="15.85546875" customWidth="1"/>
    <col min="28" max="28" width="15" customWidth="1"/>
    <col min="29" max="29" width="16.28515625" customWidth="1"/>
    <col min="30" max="30" width="15.42578125" customWidth="1"/>
    <col min="31" max="31" width="14.85546875" customWidth="1"/>
    <col min="32" max="32" width="14" customWidth="1"/>
    <col min="33" max="33" width="15" customWidth="1"/>
    <col min="34" max="34" width="19.28515625" customWidth="1"/>
    <col min="38" max="38" width="12" customWidth="1"/>
    <col min="39" max="45" width="12.7109375" customWidth="1"/>
    <col min="46" max="46" width="12" customWidth="1"/>
  </cols>
  <sheetData>
    <row r="2" spans="1:22">
      <c r="A2" t="s">
        <v>128</v>
      </c>
      <c r="B2">
        <f t="array" ref="B2:K41">IFERROR(Drivers,0)</f>
        <v>0</v>
      </c>
      <c r="C2">
        <v>0</v>
      </c>
      <c r="D2">
        <v>0</v>
      </c>
      <c r="E2">
        <v>0</v>
      </c>
      <c r="F2">
        <v>0</v>
      </c>
      <c r="G2">
        <v>0</v>
      </c>
      <c r="H2">
        <v>0</v>
      </c>
      <c r="I2">
        <v>0</v>
      </c>
      <c r="J2">
        <v>0</v>
      </c>
      <c r="K2">
        <v>0</v>
      </c>
      <c r="M2" s="44" t="s">
        <v>98</v>
      </c>
      <c r="N2" s="61" t="s">
        <v>90</v>
      </c>
      <c r="O2" s="61" t="s">
        <v>91</v>
      </c>
      <c r="P2" s="61" t="s">
        <v>92</v>
      </c>
      <c r="Q2" s="61" t="s">
        <v>93</v>
      </c>
      <c r="R2" s="61" t="s">
        <v>94</v>
      </c>
      <c r="S2" s="61" t="s">
        <v>95</v>
      </c>
      <c r="T2" s="61" t="s">
        <v>96</v>
      </c>
      <c r="U2" s="61" t="s">
        <v>97</v>
      </c>
      <c r="V2" s="61" t="s">
        <v>129</v>
      </c>
    </row>
    <row r="3" spans="1:22">
      <c r="A3" t="s">
        <v>119</v>
      </c>
      <c r="B3">
        <v>0</v>
      </c>
      <c r="C3" s="46">
        <v>0</v>
      </c>
      <c r="D3" s="46">
        <v>0</v>
      </c>
      <c r="E3" s="46">
        <v>0</v>
      </c>
      <c r="F3" s="46">
        <v>0</v>
      </c>
      <c r="G3" s="46">
        <v>0</v>
      </c>
      <c r="H3" s="46">
        <v>0</v>
      </c>
      <c r="I3" s="46">
        <v>0</v>
      </c>
      <c r="J3" s="46">
        <v>0</v>
      </c>
      <c r="K3" s="46">
        <v>0</v>
      </c>
      <c r="M3" s="45" t="s">
        <v>119</v>
      </c>
      <c r="N3" s="16">
        <v>65252928816.907494</v>
      </c>
      <c r="O3" s="16">
        <v>52635493344.95253</v>
      </c>
      <c r="P3" s="16">
        <v>40611871552.433891</v>
      </c>
      <c r="Q3" s="16">
        <v>21623498891.785061</v>
      </c>
      <c r="R3" s="16">
        <v>13550002575.097128</v>
      </c>
      <c r="S3" s="16">
        <v>4295699549.8928852</v>
      </c>
      <c r="T3" s="16">
        <v>3837378266.8961086</v>
      </c>
      <c r="U3" s="16">
        <v>2458795543.461484</v>
      </c>
      <c r="V3" s="16">
        <v>204265668541.42667</v>
      </c>
    </row>
    <row r="4" spans="1:22">
      <c r="A4" t="s">
        <v>130</v>
      </c>
      <c r="B4">
        <v>0</v>
      </c>
      <c r="C4" s="46">
        <v>0</v>
      </c>
      <c r="D4" s="46">
        <v>0</v>
      </c>
      <c r="E4" s="46">
        <v>0</v>
      </c>
      <c r="F4" s="46">
        <v>0</v>
      </c>
      <c r="G4" s="46">
        <v>0</v>
      </c>
      <c r="H4" s="46">
        <v>0</v>
      </c>
      <c r="I4" s="46">
        <v>0</v>
      </c>
      <c r="J4" s="46">
        <v>0</v>
      </c>
      <c r="K4" s="46">
        <v>0</v>
      </c>
      <c r="M4" s="60" t="s">
        <v>40</v>
      </c>
      <c r="N4" s="16">
        <v>370789806.61610198</v>
      </c>
      <c r="O4" s="16">
        <v>378554565.11228502</v>
      </c>
      <c r="P4" s="16">
        <v>372822928.63087797</v>
      </c>
      <c r="Q4" s="16">
        <v>363166088.38645601</v>
      </c>
      <c r="R4" s="16">
        <v>362324465.61578101</v>
      </c>
      <c r="S4" s="16">
        <v>366463210.78143102</v>
      </c>
      <c r="T4" s="16">
        <v>362994819.27196902</v>
      </c>
      <c r="U4" s="16">
        <v>355536249.53794801</v>
      </c>
      <c r="V4" s="16">
        <v>2932652133.9528499</v>
      </c>
    </row>
    <row r="5" spans="1:22">
      <c r="A5" t="s">
        <v>131</v>
      </c>
      <c r="B5">
        <v>0</v>
      </c>
      <c r="C5" s="46">
        <v>0</v>
      </c>
      <c r="D5" s="46">
        <v>0</v>
      </c>
      <c r="E5" s="46">
        <v>0</v>
      </c>
      <c r="F5" s="46">
        <v>0</v>
      </c>
      <c r="G5" s="46">
        <v>0</v>
      </c>
      <c r="H5" s="46">
        <v>0</v>
      </c>
      <c r="I5" s="46">
        <v>0</v>
      </c>
      <c r="J5" s="46">
        <v>0</v>
      </c>
      <c r="K5" s="46">
        <v>0</v>
      </c>
      <c r="M5" s="60" t="s">
        <v>82</v>
      </c>
      <c r="N5" s="16">
        <v>746423214.30290794</v>
      </c>
      <c r="O5" s="16">
        <v>618558529.35695601</v>
      </c>
      <c r="P5" s="16">
        <v>507262449.42158401</v>
      </c>
      <c r="Q5" s="16">
        <v>219264226.77980801</v>
      </c>
      <c r="R5" s="16">
        <v>200174819.66718999</v>
      </c>
      <c r="S5" s="16">
        <v>70672158.752725706</v>
      </c>
      <c r="T5" s="16">
        <v>24331296.2862022</v>
      </c>
      <c r="U5" s="16">
        <v>19888551.380127899</v>
      </c>
      <c r="V5" s="16">
        <v>2406575245.9475002</v>
      </c>
    </row>
    <row r="6" spans="1:22">
      <c r="A6" t="s">
        <v>131</v>
      </c>
      <c r="B6">
        <v>0</v>
      </c>
      <c r="C6" s="46">
        <v>0</v>
      </c>
      <c r="D6" s="46">
        <v>0</v>
      </c>
      <c r="E6" s="46">
        <v>0</v>
      </c>
      <c r="F6" s="46">
        <v>0</v>
      </c>
      <c r="G6" s="46">
        <v>0</v>
      </c>
      <c r="H6" s="46">
        <v>0</v>
      </c>
      <c r="I6" s="46">
        <v>0</v>
      </c>
      <c r="J6" s="46">
        <v>0</v>
      </c>
      <c r="K6" s="46">
        <v>0</v>
      </c>
      <c r="M6" s="60" t="s">
        <v>34</v>
      </c>
      <c r="N6" s="16">
        <v>-20390117.02416449</v>
      </c>
      <c r="O6" s="16">
        <v>0</v>
      </c>
      <c r="P6" s="16">
        <v>0</v>
      </c>
      <c r="Q6" s="16">
        <v>0</v>
      </c>
      <c r="R6" s="16">
        <v>0</v>
      </c>
      <c r="S6" s="16">
        <v>0</v>
      </c>
      <c r="T6" s="16">
        <v>20617806.67854093</v>
      </c>
      <c r="U6" s="16">
        <v>0</v>
      </c>
      <c r="V6" s="16">
        <v>227689.65437637683</v>
      </c>
    </row>
    <row r="7" spans="1:22">
      <c r="A7" t="s">
        <v>132</v>
      </c>
      <c r="B7">
        <v>0</v>
      </c>
      <c r="C7" s="46">
        <v>0</v>
      </c>
      <c r="D7" s="46">
        <v>0</v>
      </c>
      <c r="E7" s="46">
        <v>0</v>
      </c>
      <c r="F7" s="46">
        <v>0</v>
      </c>
      <c r="G7" s="46">
        <v>0</v>
      </c>
      <c r="H7" s="46">
        <v>0</v>
      </c>
      <c r="I7" s="46">
        <v>0</v>
      </c>
      <c r="J7" s="46">
        <v>0</v>
      </c>
      <c r="K7" s="46">
        <v>0</v>
      </c>
      <c r="M7" s="60" t="s">
        <v>39</v>
      </c>
      <c r="N7" s="16">
        <v>744865576.57829118</v>
      </c>
      <c r="O7" s="16">
        <v>570575495.68657482</v>
      </c>
      <c r="P7" s="16">
        <v>545373716.43715525</v>
      </c>
      <c r="Q7" s="16">
        <v>462527996.20917928</v>
      </c>
      <c r="R7" s="16">
        <v>181487794.71479839</v>
      </c>
      <c r="S7" s="16">
        <v>73746012.716489956</v>
      </c>
      <c r="T7" s="16">
        <v>31398393.625823375</v>
      </c>
      <c r="U7" s="16">
        <v>40954275.509653971</v>
      </c>
      <c r="V7" s="16">
        <v>2650929261.4779663</v>
      </c>
    </row>
    <row r="8" spans="1:22">
      <c r="A8" t="s">
        <v>119</v>
      </c>
      <c r="B8">
        <v>0</v>
      </c>
      <c r="C8" s="46">
        <v>0</v>
      </c>
      <c r="D8" s="46">
        <v>0</v>
      </c>
      <c r="E8" s="46">
        <v>0</v>
      </c>
      <c r="F8" s="46">
        <v>0</v>
      </c>
      <c r="G8" s="46">
        <v>0</v>
      </c>
      <c r="H8" s="46">
        <v>0</v>
      </c>
      <c r="I8" s="46">
        <v>0</v>
      </c>
      <c r="J8" s="46">
        <v>0</v>
      </c>
      <c r="K8" s="46">
        <v>0</v>
      </c>
      <c r="M8" s="60" t="s">
        <v>75</v>
      </c>
      <c r="N8" s="16">
        <v>46260591455.978928</v>
      </c>
      <c r="O8" s="16">
        <v>38077544572.971405</v>
      </c>
      <c r="P8" s="16">
        <v>29163773469.032429</v>
      </c>
      <c r="Q8" s="16">
        <v>14784820483.742897</v>
      </c>
      <c r="R8" s="16">
        <v>9873478800.4712181</v>
      </c>
      <c r="S8" s="16">
        <v>3033755201.5691385</v>
      </c>
      <c r="T8" s="16">
        <v>2454687254.7912588</v>
      </c>
      <c r="U8" s="16">
        <v>1371069906.7630494</v>
      </c>
      <c r="V8" s="16">
        <v>145019721145.32031</v>
      </c>
    </row>
    <row r="9" spans="1:22">
      <c r="A9" t="s">
        <v>131</v>
      </c>
      <c r="B9">
        <v>0</v>
      </c>
      <c r="C9" s="46">
        <v>0</v>
      </c>
      <c r="D9" s="46">
        <v>0</v>
      </c>
      <c r="E9" s="46">
        <v>0</v>
      </c>
      <c r="F9" s="46">
        <v>0</v>
      </c>
      <c r="G9" s="46">
        <v>0</v>
      </c>
      <c r="H9" s="46">
        <v>0</v>
      </c>
      <c r="I9" s="46">
        <v>0</v>
      </c>
      <c r="J9" s="46">
        <v>0</v>
      </c>
      <c r="K9" s="46">
        <v>0</v>
      </c>
      <c r="M9" s="60" t="s">
        <v>41</v>
      </c>
      <c r="N9" s="16">
        <v>636618038.09576499</v>
      </c>
      <c r="O9" s="16">
        <v>454479791.4017055</v>
      </c>
      <c r="P9" s="16">
        <v>464119028.96955788</v>
      </c>
      <c r="Q9" s="16">
        <v>269820649.38210607</v>
      </c>
      <c r="R9" s="16">
        <v>187335571.7145285</v>
      </c>
      <c r="S9" s="16">
        <v>45899316.744704664</v>
      </c>
      <c r="T9" s="16">
        <v>4864971.9782151049</v>
      </c>
      <c r="U9" s="16">
        <v>25572620.451752149</v>
      </c>
      <c r="V9" s="16">
        <v>2088709988.7383289</v>
      </c>
    </row>
    <row r="10" spans="1:22">
      <c r="A10" t="s">
        <v>119</v>
      </c>
      <c r="B10">
        <v>0</v>
      </c>
      <c r="C10" s="46">
        <v>0</v>
      </c>
      <c r="D10">
        <v>0</v>
      </c>
      <c r="E10">
        <v>0</v>
      </c>
      <c r="F10">
        <v>0</v>
      </c>
      <c r="G10">
        <v>0</v>
      </c>
      <c r="H10">
        <v>0</v>
      </c>
      <c r="I10" s="46">
        <v>0</v>
      </c>
      <c r="J10">
        <v>0</v>
      </c>
      <c r="K10" s="46">
        <v>0</v>
      </c>
      <c r="M10" s="60" t="s">
        <v>83</v>
      </c>
      <c r="N10" s="16">
        <v>-2554286.2295442</v>
      </c>
      <c r="O10" s="16">
        <v>-1945359.3780829399</v>
      </c>
      <c r="P10" s="16">
        <v>-1794642.9686817599</v>
      </c>
      <c r="Q10" s="16">
        <v>-943544.50658387796</v>
      </c>
      <c r="R10" s="16">
        <v>-580784.44366334402</v>
      </c>
      <c r="S10" s="16">
        <v>-214524.65319452601</v>
      </c>
      <c r="T10" s="16">
        <v>15452867.06768436</v>
      </c>
      <c r="U10" s="16">
        <v>-230458.710644234</v>
      </c>
      <c r="V10" s="16">
        <v>7189266.1772894822</v>
      </c>
    </row>
    <row r="11" spans="1:22">
      <c r="A11" t="s">
        <v>119</v>
      </c>
      <c r="B11">
        <v>0</v>
      </c>
      <c r="C11" s="46">
        <v>0</v>
      </c>
      <c r="D11" s="46">
        <v>0</v>
      </c>
      <c r="E11" s="46">
        <v>0</v>
      </c>
      <c r="F11" s="46">
        <v>0</v>
      </c>
      <c r="G11" s="46">
        <v>0</v>
      </c>
      <c r="H11" s="46">
        <v>0</v>
      </c>
      <c r="I11" s="46">
        <v>0</v>
      </c>
      <c r="J11" s="46">
        <v>0</v>
      </c>
      <c r="K11" s="46">
        <v>0</v>
      </c>
      <c r="M11" s="60" t="s">
        <v>43</v>
      </c>
      <c r="N11" s="16">
        <v>13421552.5715218</v>
      </c>
      <c r="O11" s="16">
        <v>12808870.1556904</v>
      </c>
      <c r="P11" s="16">
        <v>54933364.450296603</v>
      </c>
      <c r="Q11" s="16">
        <v>71145435.617745206</v>
      </c>
      <c r="R11" s="16">
        <v>11549847.079706101</v>
      </c>
      <c r="S11" s="16">
        <v>334769.651630443</v>
      </c>
      <c r="T11" s="16">
        <v>0</v>
      </c>
      <c r="U11" s="16">
        <v>36879021.212266698</v>
      </c>
      <c r="V11" s="16">
        <v>201072860.738857</v>
      </c>
    </row>
    <row r="12" spans="1:22">
      <c r="A12" t="s">
        <v>119</v>
      </c>
      <c r="B12">
        <v>0</v>
      </c>
      <c r="C12" s="46">
        <v>0</v>
      </c>
      <c r="D12" s="46">
        <v>0</v>
      </c>
      <c r="E12" s="46">
        <v>0</v>
      </c>
      <c r="F12" s="46">
        <v>0</v>
      </c>
      <c r="G12" s="46">
        <v>0</v>
      </c>
      <c r="H12" s="46">
        <v>0</v>
      </c>
      <c r="I12" s="46">
        <v>0</v>
      </c>
      <c r="J12" s="46">
        <v>0</v>
      </c>
      <c r="K12" s="46">
        <v>0</v>
      </c>
      <c r="M12" s="60" t="s">
        <v>44</v>
      </c>
      <c r="N12" s="16">
        <v>306125291.88314998</v>
      </c>
      <c r="O12" s="16">
        <v>149074660.98436201</v>
      </c>
      <c r="P12" s="16">
        <v>577443956.69807804</v>
      </c>
      <c r="Q12" s="16">
        <v>208973489.12920401</v>
      </c>
      <c r="R12" s="16">
        <v>19533925.127221402</v>
      </c>
      <c r="S12" s="16">
        <v>37122834.262872599</v>
      </c>
      <c r="T12" s="16">
        <v>5504123.0709887501</v>
      </c>
      <c r="U12" s="16">
        <v>38181067.200520001</v>
      </c>
      <c r="V12" s="16">
        <v>1341959348.3564</v>
      </c>
    </row>
    <row r="13" spans="1:22">
      <c r="A13" t="s">
        <v>119</v>
      </c>
      <c r="B13">
        <v>0</v>
      </c>
      <c r="C13" s="46">
        <v>0</v>
      </c>
      <c r="D13" s="46">
        <v>0</v>
      </c>
      <c r="E13" s="46">
        <v>0</v>
      </c>
      <c r="F13" s="46">
        <v>0</v>
      </c>
      <c r="G13" s="46">
        <v>0</v>
      </c>
      <c r="H13" s="46">
        <v>0</v>
      </c>
      <c r="I13" s="46">
        <v>0</v>
      </c>
      <c r="J13" s="46">
        <v>0</v>
      </c>
      <c r="K13" s="46">
        <v>0</v>
      </c>
      <c r="M13" s="60" t="s">
        <v>46</v>
      </c>
      <c r="N13" s="16">
        <v>8355495009.4429083</v>
      </c>
      <c r="O13" s="16">
        <v>6939712325.8328829</v>
      </c>
      <c r="P13" s="16">
        <v>5652948649.0132389</v>
      </c>
      <c r="Q13" s="16">
        <v>3058053222.8871541</v>
      </c>
      <c r="R13" s="16">
        <v>1838767999.0468805</v>
      </c>
      <c r="S13" s="16">
        <v>610166794.6121583</v>
      </c>
      <c r="T13" s="16">
        <v>556760047.79994845</v>
      </c>
      <c r="U13" s="16">
        <v>249611862.01937434</v>
      </c>
      <c r="V13" s="16">
        <v>27261515910.654572</v>
      </c>
    </row>
    <row r="14" spans="1:22">
      <c r="A14" t="s">
        <v>130</v>
      </c>
      <c r="B14">
        <v>0</v>
      </c>
      <c r="C14" s="46">
        <v>0</v>
      </c>
      <c r="D14" s="46">
        <v>0</v>
      </c>
      <c r="E14" s="46">
        <v>0</v>
      </c>
      <c r="F14" s="46">
        <v>0</v>
      </c>
      <c r="G14" s="46">
        <v>0</v>
      </c>
      <c r="H14" s="46">
        <v>0</v>
      </c>
      <c r="I14" s="46">
        <v>0</v>
      </c>
      <c r="J14" s="46">
        <v>0</v>
      </c>
      <c r="K14" s="46">
        <v>0</v>
      </c>
      <c r="M14" s="60" t="s">
        <v>60</v>
      </c>
      <c r="N14" s="16">
        <v>354953002.52919304</v>
      </c>
      <c r="O14" s="16">
        <v>235234659.10198599</v>
      </c>
      <c r="P14" s="16">
        <v>323498835.36405289</v>
      </c>
      <c r="Q14" s="16">
        <v>201514246.19958049</v>
      </c>
      <c r="R14" s="16">
        <v>116218339.01338239</v>
      </c>
      <c r="S14" s="16">
        <v>31164858.350131441</v>
      </c>
      <c r="T14" s="16">
        <v>10269075.34814487</v>
      </c>
      <c r="U14" s="16">
        <v>84404895.343516245</v>
      </c>
      <c r="V14" s="16">
        <v>1357257911.2499881</v>
      </c>
    </row>
    <row r="15" spans="1:22">
      <c r="A15" t="s">
        <v>130</v>
      </c>
      <c r="B15">
        <v>0</v>
      </c>
      <c r="C15" s="46">
        <v>0</v>
      </c>
      <c r="D15" s="46">
        <v>0</v>
      </c>
      <c r="E15" s="46">
        <v>0</v>
      </c>
      <c r="F15" s="46">
        <v>0</v>
      </c>
      <c r="G15" s="46">
        <v>0</v>
      </c>
      <c r="H15" s="46">
        <v>0</v>
      </c>
      <c r="I15" s="46">
        <v>0</v>
      </c>
      <c r="J15" s="46">
        <v>0</v>
      </c>
      <c r="K15" s="46">
        <v>0</v>
      </c>
      <c r="M15" s="60" t="s">
        <v>42</v>
      </c>
      <c r="N15" s="16">
        <v>1204200565.892262</v>
      </c>
      <c r="O15" s="16">
        <v>1031079153.886107</v>
      </c>
      <c r="P15" s="16">
        <v>879627099.99374294</v>
      </c>
      <c r="Q15" s="16">
        <v>439731458.81395501</v>
      </c>
      <c r="R15" s="16">
        <v>305672599.82669199</v>
      </c>
      <c r="S15" s="16">
        <v>92830217.445220694</v>
      </c>
      <c r="T15" s="16">
        <v>45975657.749845803</v>
      </c>
      <c r="U15" s="16">
        <v>38610265.938450798</v>
      </c>
      <c r="V15" s="16">
        <v>4037727019.5462799</v>
      </c>
    </row>
    <row r="16" spans="1:22">
      <c r="A16" t="s">
        <v>130</v>
      </c>
      <c r="B16">
        <v>0</v>
      </c>
      <c r="C16" s="46">
        <v>0</v>
      </c>
      <c r="D16" s="46">
        <v>0</v>
      </c>
      <c r="E16" s="46">
        <v>0</v>
      </c>
      <c r="F16" s="46">
        <v>0</v>
      </c>
      <c r="G16" s="46">
        <v>0</v>
      </c>
      <c r="H16" s="46">
        <v>0</v>
      </c>
      <c r="I16" s="46">
        <v>0</v>
      </c>
      <c r="J16" s="46">
        <v>0</v>
      </c>
      <c r="K16" s="46">
        <v>0</v>
      </c>
      <c r="M16" s="60" t="s">
        <v>84</v>
      </c>
      <c r="N16" s="16">
        <v>5991988249.9073381</v>
      </c>
      <c r="O16" s="16">
        <v>4323649571.7073145</v>
      </c>
      <c r="P16" s="16">
        <v>2290115699.3476558</v>
      </c>
      <c r="Q16" s="16">
        <v>1242430750.157815</v>
      </c>
      <c r="R16" s="16">
        <v>749395716.08403146</v>
      </c>
      <c r="S16" s="16">
        <v>119916648.85261609</v>
      </c>
      <c r="T16" s="16">
        <v>189755421.77613619</v>
      </c>
      <c r="U16" s="16">
        <v>60902099.491492957</v>
      </c>
      <c r="V16" s="16">
        <v>14968154157.324423</v>
      </c>
    </row>
    <row r="17" spans="1:22">
      <c r="A17" t="s">
        <v>121</v>
      </c>
      <c r="B17">
        <v>0</v>
      </c>
      <c r="C17" s="46">
        <v>0</v>
      </c>
      <c r="D17" s="46">
        <v>0</v>
      </c>
      <c r="E17" s="46">
        <v>0</v>
      </c>
      <c r="F17" s="46">
        <v>0</v>
      </c>
      <c r="G17" s="46">
        <v>0</v>
      </c>
      <c r="H17" s="46">
        <v>0</v>
      </c>
      <c r="I17" s="46">
        <v>0</v>
      </c>
      <c r="J17" s="46">
        <v>0</v>
      </c>
      <c r="K17" s="46">
        <v>0</v>
      </c>
      <c r="M17" s="60" t="s">
        <v>35</v>
      </c>
      <c r="N17" s="16">
        <v>290401456.36283273</v>
      </c>
      <c r="O17" s="16">
        <v>-153833491.86666286</v>
      </c>
      <c r="P17" s="16">
        <v>-218253001.95609775</v>
      </c>
      <c r="Q17" s="16">
        <v>302994388.98574936</v>
      </c>
      <c r="R17" s="16">
        <v>-295356518.82064027</v>
      </c>
      <c r="S17" s="16">
        <v>-186157949.19304013</v>
      </c>
      <c r="T17" s="16">
        <v>114766531.45135033</v>
      </c>
      <c r="U17" s="16">
        <v>137415187.32397589</v>
      </c>
      <c r="V17" s="16">
        <v>-8023397.7125327727</v>
      </c>
    </row>
    <row r="18" spans="1:22">
      <c r="A18" t="s">
        <v>121</v>
      </c>
      <c r="B18">
        <v>0</v>
      </c>
      <c r="C18" s="46">
        <v>0</v>
      </c>
      <c r="D18" s="46">
        <v>0</v>
      </c>
      <c r="E18" s="46">
        <v>0</v>
      </c>
      <c r="F18" s="46">
        <v>0</v>
      </c>
      <c r="G18" s="46">
        <v>0</v>
      </c>
      <c r="H18" s="46">
        <v>0</v>
      </c>
      <c r="I18">
        <v>0</v>
      </c>
      <c r="J18" s="46">
        <v>0</v>
      </c>
      <c r="K18" s="46">
        <v>0</v>
      </c>
      <c r="M18" s="45" t="s">
        <v>121</v>
      </c>
      <c r="N18" s="16">
        <v>-44573398525.139252</v>
      </c>
      <c r="O18" s="16">
        <v>-33036958361.433296</v>
      </c>
      <c r="P18" s="16">
        <v>-27143401558.823051</v>
      </c>
      <c r="Q18" s="16">
        <v>-19050125033.517776</v>
      </c>
      <c r="R18" s="16">
        <v>-7226261180.5039043</v>
      </c>
      <c r="S18" s="16">
        <v>-2097483130.8359041</v>
      </c>
      <c r="T18" s="16">
        <v>-1931787896.2093449</v>
      </c>
      <c r="U18" s="16">
        <v>-1287617216.5062304</v>
      </c>
      <c r="V18" s="16">
        <v>-136347032902.96875</v>
      </c>
    </row>
    <row r="19" spans="1:22">
      <c r="A19" t="s">
        <v>121</v>
      </c>
      <c r="B19">
        <v>0</v>
      </c>
      <c r="C19" s="46">
        <v>0</v>
      </c>
      <c r="D19" s="46">
        <v>0</v>
      </c>
      <c r="E19" s="46">
        <v>0</v>
      </c>
      <c r="F19" s="46">
        <v>0</v>
      </c>
      <c r="G19" s="46">
        <v>0</v>
      </c>
      <c r="H19" s="46">
        <v>0</v>
      </c>
      <c r="I19" s="46">
        <v>0</v>
      </c>
      <c r="J19" s="46">
        <v>0</v>
      </c>
      <c r="K19" s="46">
        <v>0</v>
      </c>
      <c r="M19" s="60" t="s">
        <v>78</v>
      </c>
      <c r="N19" s="16">
        <v>-16006649780.972799</v>
      </c>
      <c r="O19" s="16">
        <v>-13175229743.4184</v>
      </c>
      <c r="P19" s="16">
        <v>-10090971462.278999</v>
      </c>
      <c r="Q19" s="16">
        <v>-5115702936.5486097</v>
      </c>
      <c r="R19" s="16">
        <v>-3416327208.6435299</v>
      </c>
      <c r="S19" s="16">
        <v>-1049711114.88991</v>
      </c>
      <c r="T19" s="16">
        <v>-849347532.58938897</v>
      </c>
      <c r="U19" s="16">
        <v>-474404566.22071302</v>
      </c>
      <c r="V19" s="16">
        <v>-50178344345.562302</v>
      </c>
    </row>
    <row r="20" spans="1:22">
      <c r="A20" t="s">
        <v>119</v>
      </c>
      <c r="B20">
        <v>0</v>
      </c>
      <c r="C20" s="46">
        <v>0</v>
      </c>
      <c r="D20" s="46">
        <v>0</v>
      </c>
      <c r="E20" s="46">
        <v>0</v>
      </c>
      <c r="F20" s="46">
        <v>0</v>
      </c>
      <c r="G20" s="46">
        <v>0</v>
      </c>
      <c r="H20" s="46">
        <v>0</v>
      </c>
      <c r="I20" s="46">
        <v>0</v>
      </c>
      <c r="J20" s="46">
        <v>0</v>
      </c>
      <c r="K20" s="46">
        <v>0</v>
      </c>
      <c r="M20" s="60" t="s">
        <v>31</v>
      </c>
      <c r="N20" s="16">
        <v>-8788997473.8672752</v>
      </c>
      <c r="O20" s="16">
        <v>-6378884010.0972204</v>
      </c>
      <c r="P20" s="16">
        <v>-3577484618.5942979</v>
      </c>
      <c r="Q20" s="16">
        <v>-1259152878.940474</v>
      </c>
      <c r="R20" s="16">
        <v>-799253579.27148843</v>
      </c>
      <c r="S20" s="16">
        <v>-243851714.9448866</v>
      </c>
      <c r="T20" s="16">
        <v>-361061217.08319366</v>
      </c>
      <c r="U20" s="16">
        <v>-105034283.89675669</v>
      </c>
      <c r="V20" s="16">
        <v>-21513719776.695564</v>
      </c>
    </row>
    <row r="21" spans="1:22">
      <c r="A21" t="s">
        <v>119</v>
      </c>
      <c r="B21">
        <v>0</v>
      </c>
      <c r="C21" s="46">
        <v>0</v>
      </c>
      <c r="D21" s="46">
        <v>0</v>
      </c>
      <c r="E21" s="46">
        <v>0</v>
      </c>
      <c r="F21" s="46">
        <v>0</v>
      </c>
      <c r="G21" s="46">
        <v>0</v>
      </c>
      <c r="H21" s="46">
        <v>0</v>
      </c>
      <c r="I21">
        <v>0</v>
      </c>
      <c r="J21" s="46">
        <v>0</v>
      </c>
      <c r="K21" s="46">
        <v>0</v>
      </c>
      <c r="M21" s="60" t="s">
        <v>77</v>
      </c>
      <c r="N21" s="16">
        <v>-2447188432.6719551</v>
      </c>
      <c r="O21" s="16">
        <v>-2221623636.6109171</v>
      </c>
      <c r="P21" s="16">
        <v>-1784536201.7288842</v>
      </c>
      <c r="Q21" s="16">
        <v>-1001678946.5438219</v>
      </c>
      <c r="R21" s="16">
        <v>-609217102.24763703</v>
      </c>
      <c r="S21" s="16">
        <v>-208685812.1014761</v>
      </c>
      <c r="T21" s="16">
        <v>-120212374.31109639</v>
      </c>
      <c r="U21" s="16">
        <v>-72589188.920275599</v>
      </c>
      <c r="V21" s="16">
        <v>-8465731695.1360703</v>
      </c>
    </row>
    <row r="22" spans="1:22">
      <c r="A22" t="s">
        <v>119</v>
      </c>
      <c r="B22">
        <v>0</v>
      </c>
      <c r="C22" s="46">
        <v>0</v>
      </c>
      <c r="D22" s="46">
        <v>0</v>
      </c>
      <c r="E22" s="46">
        <v>0</v>
      </c>
      <c r="F22" s="46">
        <v>0</v>
      </c>
      <c r="G22" s="46">
        <v>0</v>
      </c>
      <c r="H22" s="46">
        <v>0</v>
      </c>
      <c r="I22" s="46">
        <v>0</v>
      </c>
      <c r="J22" s="46">
        <v>0</v>
      </c>
      <c r="K22" s="46">
        <v>0</v>
      </c>
      <c r="M22" s="60" t="s">
        <v>32</v>
      </c>
      <c r="N22" s="16">
        <v>-2197532193.0823803</v>
      </c>
      <c r="O22" s="16">
        <v>-208318875.58156753</v>
      </c>
      <c r="P22" s="16">
        <v>-4492712190.88727</v>
      </c>
      <c r="Q22" s="16">
        <v>-6771466838.3914394</v>
      </c>
      <c r="R22" s="16">
        <v>-294279368.16090178</v>
      </c>
      <c r="S22" s="16">
        <v>-74253472.412355691</v>
      </c>
      <c r="T22" s="16">
        <v>0</v>
      </c>
      <c r="U22" s="16">
        <v>-203687553.93377835</v>
      </c>
      <c r="V22" s="16">
        <v>-14242250492.449703</v>
      </c>
    </row>
    <row r="23" spans="1:22">
      <c r="A23" t="s">
        <v>130</v>
      </c>
      <c r="B23">
        <v>0</v>
      </c>
      <c r="C23" s="46">
        <v>0</v>
      </c>
      <c r="D23" s="46">
        <v>0</v>
      </c>
      <c r="E23" s="46">
        <v>0</v>
      </c>
      <c r="F23" s="46">
        <v>0</v>
      </c>
      <c r="G23" s="46">
        <v>0</v>
      </c>
      <c r="H23" s="46">
        <v>0</v>
      </c>
      <c r="I23" s="46">
        <v>0</v>
      </c>
      <c r="J23" s="46">
        <v>0</v>
      </c>
      <c r="K23" s="46">
        <v>0</v>
      </c>
      <c r="M23" s="60" t="s">
        <v>76</v>
      </c>
      <c r="N23" s="16">
        <v>-1959350792.85376</v>
      </c>
      <c r="O23" s="16">
        <v>-1387035465.66062</v>
      </c>
      <c r="P23" s="16">
        <v>-1135855354.6568699</v>
      </c>
      <c r="Q23" s="16">
        <v>-565840181.56876695</v>
      </c>
      <c r="R23" s="16">
        <v>-454053536.12282199</v>
      </c>
      <c r="S23" s="16">
        <v>-96044481.599774301</v>
      </c>
      <c r="T23" s="16">
        <v>-84793970.797872603</v>
      </c>
      <c r="U23" s="16">
        <v>-56436136.027550399</v>
      </c>
      <c r="V23" s="16">
        <v>-5739409919.2880402</v>
      </c>
    </row>
    <row r="24" spans="1:22">
      <c r="A24" t="s">
        <v>130</v>
      </c>
      <c r="B24">
        <v>0</v>
      </c>
      <c r="C24" s="46">
        <v>0</v>
      </c>
      <c r="D24" s="46">
        <v>0</v>
      </c>
      <c r="E24" s="46">
        <v>0</v>
      </c>
      <c r="F24" s="46">
        <v>0</v>
      </c>
      <c r="G24" s="46">
        <v>0</v>
      </c>
      <c r="H24" s="46">
        <v>0</v>
      </c>
      <c r="I24" s="46">
        <v>0</v>
      </c>
      <c r="J24" s="46">
        <v>0</v>
      </c>
      <c r="K24" s="46">
        <v>0</v>
      </c>
      <c r="M24" s="60" t="s">
        <v>62</v>
      </c>
      <c r="N24" s="16">
        <v>-4091111343.5776219</v>
      </c>
      <c r="O24" s="16">
        <v>-3104052240.5946016</v>
      </c>
      <c r="P24" s="16">
        <v>-1281709628.6947572</v>
      </c>
      <c r="Q24" s="16">
        <v>-948739223.09811199</v>
      </c>
      <c r="R24" s="16">
        <v>-298789101.28025502</v>
      </c>
      <c r="S24" s="16">
        <v>-68335604.053868294</v>
      </c>
      <c r="T24" s="16">
        <v>-74215367.715449393</v>
      </c>
      <c r="U24" s="16">
        <v>-77914486.530179292</v>
      </c>
      <c r="V24" s="16">
        <v>-9944866995.5448437</v>
      </c>
    </row>
    <row r="25" spans="1:22">
      <c r="A25" t="s">
        <v>119</v>
      </c>
      <c r="B25">
        <v>0</v>
      </c>
      <c r="C25" s="46">
        <v>0</v>
      </c>
      <c r="D25" s="46">
        <v>0</v>
      </c>
      <c r="E25" s="46">
        <v>0</v>
      </c>
      <c r="F25" s="46">
        <v>0</v>
      </c>
      <c r="G25" s="46">
        <v>0</v>
      </c>
      <c r="H25" s="46">
        <v>0</v>
      </c>
      <c r="I25" s="46">
        <v>0</v>
      </c>
      <c r="J25" s="46">
        <v>0</v>
      </c>
      <c r="K25" s="46">
        <v>0</v>
      </c>
      <c r="M25" s="60" t="s">
        <v>61</v>
      </c>
      <c r="N25" s="16">
        <v>-9082568508.1134605</v>
      </c>
      <c r="O25" s="16">
        <v>-6561814389.4699697</v>
      </c>
      <c r="P25" s="16">
        <v>-4780132101.9819803</v>
      </c>
      <c r="Q25" s="16">
        <v>-3387544028.4265499</v>
      </c>
      <c r="R25" s="16">
        <v>-1354341284.7772701</v>
      </c>
      <c r="S25" s="16">
        <v>-356600930.83363301</v>
      </c>
      <c r="T25" s="16">
        <v>-442157433.71234399</v>
      </c>
      <c r="U25" s="16">
        <v>-297551000.97697699</v>
      </c>
      <c r="V25" s="16">
        <v>-26262709678.292198</v>
      </c>
    </row>
    <row r="26" spans="1:22">
      <c r="A26" t="s">
        <v>121</v>
      </c>
      <c r="B26">
        <v>0</v>
      </c>
      <c r="C26" s="46">
        <v>0</v>
      </c>
      <c r="D26" s="46">
        <v>0</v>
      </c>
      <c r="E26" s="46">
        <v>0</v>
      </c>
      <c r="F26" s="46">
        <v>0</v>
      </c>
      <c r="G26" s="46">
        <v>0</v>
      </c>
      <c r="H26" s="46">
        <v>0</v>
      </c>
      <c r="I26" s="46">
        <v>0</v>
      </c>
      <c r="J26" s="46">
        <v>0</v>
      </c>
      <c r="K26" s="46">
        <v>0</v>
      </c>
      <c r="M26" s="45" t="s">
        <v>132</v>
      </c>
      <c r="N26" s="16">
        <v>-13237539092.6444</v>
      </c>
      <c r="O26" s="16">
        <v>-10053525664.956301</v>
      </c>
      <c r="P26" s="16">
        <v>-9464220214.5035896</v>
      </c>
      <c r="Q26" s="16">
        <v>-4350554617.3779097</v>
      </c>
      <c r="R26" s="16">
        <v>-3141427139.9970398</v>
      </c>
      <c r="S26" s="16">
        <v>-981777822.69116604</v>
      </c>
      <c r="T26" s="16">
        <v>-631640892.57174003</v>
      </c>
      <c r="U26" s="16">
        <v>-815615020.969769</v>
      </c>
      <c r="V26" s="16">
        <v>-42676300465.711899</v>
      </c>
    </row>
    <row r="27" spans="1:22">
      <c r="A27" t="s">
        <v>130</v>
      </c>
      <c r="B27">
        <v>0</v>
      </c>
      <c r="C27" s="46">
        <v>0</v>
      </c>
      <c r="D27" s="46">
        <v>0</v>
      </c>
      <c r="E27" s="46">
        <v>0</v>
      </c>
      <c r="F27" s="46">
        <v>0</v>
      </c>
      <c r="G27" s="46">
        <v>0</v>
      </c>
      <c r="H27" s="46">
        <v>0</v>
      </c>
      <c r="I27" s="46">
        <v>0</v>
      </c>
      <c r="J27" s="46">
        <v>0</v>
      </c>
      <c r="K27" s="46">
        <v>0</v>
      </c>
      <c r="M27" s="60" t="s">
        <v>36</v>
      </c>
      <c r="N27" s="16">
        <v>-13237539092.6444</v>
      </c>
      <c r="O27" s="16">
        <v>-10053525664.956301</v>
      </c>
      <c r="P27" s="16">
        <v>-9464220214.5035896</v>
      </c>
      <c r="Q27" s="16">
        <v>-4350554617.3779097</v>
      </c>
      <c r="R27" s="16">
        <v>-3141427139.9970398</v>
      </c>
      <c r="S27" s="16">
        <v>-981777822.69116604</v>
      </c>
      <c r="T27" s="16">
        <v>-631640892.57174003</v>
      </c>
      <c r="U27" s="16">
        <v>-815615020.969769</v>
      </c>
      <c r="V27" s="16">
        <v>-42676300465.711899</v>
      </c>
    </row>
    <row r="28" spans="1:22">
      <c r="A28" t="s">
        <v>121</v>
      </c>
      <c r="B28">
        <v>0</v>
      </c>
      <c r="C28" s="46">
        <v>0</v>
      </c>
      <c r="D28" s="46">
        <v>0</v>
      </c>
      <c r="E28" s="46">
        <v>0</v>
      </c>
      <c r="F28" s="46">
        <v>0</v>
      </c>
      <c r="G28" s="46">
        <v>0</v>
      </c>
      <c r="H28" s="46">
        <v>0</v>
      </c>
      <c r="I28" s="46">
        <v>0</v>
      </c>
      <c r="J28" s="46">
        <v>0</v>
      </c>
      <c r="K28" s="46">
        <v>0</v>
      </c>
      <c r="M28" s="45" t="s">
        <v>130</v>
      </c>
      <c r="N28" s="16">
        <v>7478709521.9064198</v>
      </c>
      <c r="O28" s="16">
        <v>3482899480.3633604</v>
      </c>
      <c r="P28" s="16">
        <v>7255636147.8048525</v>
      </c>
      <c r="Q28" s="16">
        <v>3398624384.1655378</v>
      </c>
      <c r="R28" s="16">
        <v>2398413375.0952067</v>
      </c>
      <c r="S28" s="16">
        <v>1274202091.3606696</v>
      </c>
      <c r="T28" s="16">
        <v>-111992385.57762623</v>
      </c>
      <c r="U28" s="16">
        <v>2146054336.4735796</v>
      </c>
      <c r="V28" s="16">
        <v>27322546951.591999</v>
      </c>
    </row>
    <row r="29" spans="1:22">
      <c r="A29" t="s">
        <v>119</v>
      </c>
      <c r="B29">
        <v>0</v>
      </c>
      <c r="C29" s="46">
        <v>0</v>
      </c>
      <c r="D29" s="46">
        <v>0</v>
      </c>
      <c r="E29" s="46">
        <v>0</v>
      </c>
      <c r="F29" s="46">
        <v>0</v>
      </c>
      <c r="G29" s="46">
        <v>0</v>
      </c>
      <c r="H29" s="46">
        <v>0</v>
      </c>
      <c r="I29" s="46">
        <v>0</v>
      </c>
      <c r="J29" s="46">
        <v>0</v>
      </c>
      <c r="K29" s="46">
        <v>0</v>
      </c>
      <c r="M29" s="60" t="s">
        <v>37</v>
      </c>
      <c r="N29" s="16">
        <v>193483876.72256684</v>
      </c>
      <c r="O29" s="16">
        <v>-41661982.490946725</v>
      </c>
      <c r="P29" s="16">
        <v>-163195533.69663915</v>
      </c>
      <c r="Q29" s="16">
        <v>-77191577.890265584</v>
      </c>
      <c r="R29" s="16">
        <v>161057439.74286029</v>
      </c>
      <c r="S29" s="16">
        <v>-4595991.2559575122</v>
      </c>
      <c r="T29" s="16">
        <v>-18902101.223255951</v>
      </c>
      <c r="U29" s="16">
        <v>-50343558.624226339</v>
      </c>
      <c r="V29" s="16">
        <v>-1349428.715863572</v>
      </c>
    </row>
    <row r="30" spans="1:22">
      <c r="A30" t="s">
        <v>130</v>
      </c>
      <c r="B30">
        <v>0</v>
      </c>
      <c r="C30" s="46">
        <v>0</v>
      </c>
      <c r="D30" s="46">
        <v>0</v>
      </c>
      <c r="E30" s="46">
        <v>0</v>
      </c>
      <c r="F30" s="46">
        <v>0</v>
      </c>
      <c r="G30" s="46">
        <v>0</v>
      </c>
      <c r="H30" s="46">
        <v>0</v>
      </c>
      <c r="I30" s="46">
        <v>0</v>
      </c>
      <c r="J30" s="46">
        <v>0</v>
      </c>
      <c r="K30" s="46">
        <v>0</v>
      </c>
      <c r="M30" s="60" t="s">
        <v>47</v>
      </c>
      <c r="N30" s="16">
        <v>-18396893.650009502</v>
      </c>
      <c r="O30" s="16">
        <v>1660154.4289607001</v>
      </c>
      <c r="P30" s="16">
        <v>-468823.27031828102</v>
      </c>
      <c r="Q30" s="16">
        <v>1248587.1440023601</v>
      </c>
      <c r="R30" s="16">
        <v>12473793.0254308</v>
      </c>
      <c r="S30" s="16">
        <v>5860108.7887999313</v>
      </c>
      <c r="T30" s="16">
        <v>772282.18769929791</v>
      </c>
      <c r="U30" s="16">
        <v>-3331943.0297378199</v>
      </c>
      <c r="V30" s="16">
        <v>-182734.37517256101</v>
      </c>
    </row>
    <row r="31" spans="1:22">
      <c r="A31" t="s">
        <v>121</v>
      </c>
      <c r="B31">
        <v>0</v>
      </c>
      <c r="C31" s="46">
        <v>0</v>
      </c>
      <c r="D31" s="46">
        <v>0</v>
      </c>
      <c r="E31" s="46">
        <v>0</v>
      </c>
      <c r="F31" s="46">
        <v>0</v>
      </c>
      <c r="G31" s="46">
        <v>0</v>
      </c>
      <c r="H31" s="46">
        <v>0</v>
      </c>
      <c r="I31" s="46">
        <v>0</v>
      </c>
      <c r="J31" s="46">
        <v>0</v>
      </c>
      <c r="K31" s="46">
        <v>0</v>
      </c>
      <c r="M31" s="60" t="s">
        <v>81</v>
      </c>
      <c r="N31" s="16">
        <v>2803481165.5116901</v>
      </c>
      <c r="O31" s="16">
        <v>2201217765.6427999</v>
      </c>
      <c r="P31" s="16">
        <v>1754268738.9054799</v>
      </c>
      <c r="Q31" s="16">
        <v>904049239.985461</v>
      </c>
      <c r="R31" s="16">
        <v>621102754.30422902</v>
      </c>
      <c r="S31" s="16">
        <v>195311850.33467299</v>
      </c>
      <c r="T31" s="16">
        <v>144928227.874347</v>
      </c>
      <c r="U31" s="16">
        <v>85564363.099280506</v>
      </c>
      <c r="V31" s="16">
        <v>8709924105.6579609</v>
      </c>
    </row>
    <row r="32" spans="1:22">
      <c r="A32" t="s">
        <v>121</v>
      </c>
      <c r="B32">
        <v>0</v>
      </c>
      <c r="C32" s="46">
        <v>0</v>
      </c>
      <c r="D32" s="46">
        <v>0</v>
      </c>
      <c r="E32" s="46">
        <v>0</v>
      </c>
      <c r="F32" s="46">
        <v>0</v>
      </c>
      <c r="G32" s="46">
        <v>0</v>
      </c>
      <c r="H32" s="46">
        <v>0</v>
      </c>
      <c r="I32" s="46">
        <v>0</v>
      </c>
      <c r="J32" s="46">
        <v>0</v>
      </c>
      <c r="K32" s="46">
        <v>0</v>
      </c>
      <c r="M32" s="60" t="s">
        <v>74</v>
      </c>
      <c r="N32" s="16">
        <v>-158717314.46063891</v>
      </c>
      <c r="O32" s="16">
        <v>-186166221.44760808</v>
      </c>
      <c r="P32" s="16">
        <v>1706805265.4470487</v>
      </c>
      <c r="Q32" s="16">
        <v>994571884.79922485</v>
      </c>
      <c r="R32" s="16">
        <v>384967024.67857599</v>
      </c>
      <c r="S32" s="16">
        <v>543852656.1444248</v>
      </c>
      <c r="T32" s="16">
        <v>-136712944.08632249</v>
      </c>
      <c r="U32" s="16">
        <v>1240171693.1795411</v>
      </c>
      <c r="V32" s="16">
        <v>4388772044.2542496</v>
      </c>
    </row>
    <row r="33" spans="1:22">
      <c r="A33" t="s">
        <v>119</v>
      </c>
      <c r="B33">
        <v>0</v>
      </c>
      <c r="C33" s="46">
        <v>0</v>
      </c>
      <c r="D33" s="46">
        <v>0</v>
      </c>
      <c r="E33" s="46">
        <v>0</v>
      </c>
      <c r="F33" s="46">
        <v>0</v>
      </c>
      <c r="G33" s="46">
        <v>0</v>
      </c>
      <c r="H33" s="46">
        <v>0</v>
      </c>
      <c r="I33" s="46">
        <v>0</v>
      </c>
      <c r="J33" s="46">
        <v>0</v>
      </c>
      <c r="K33" s="46">
        <v>0</v>
      </c>
      <c r="M33" s="60" t="s">
        <v>80</v>
      </c>
      <c r="N33" s="16">
        <v>41032145.917323753</v>
      </c>
      <c r="O33" s="16">
        <v>-41584592.420166202</v>
      </c>
      <c r="P33" s="16">
        <v>-13280249.708644127</v>
      </c>
      <c r="Q33" s="16">
        <v>52162502.101128593</v>
      </c>
      <c r="R33" s="16">
        <v>35819365.440883413</v>
      </c>
      <c r="S33" s="16">
        <v>-52130029.924674235</v>
      </c>
      <c r="T33" s="16">
        <v>-6170194.9007540215</v>
      </c>
      <c r="U33" s="16">
        <v>-17316018.637609676</v>
      </c>
      <c r="V33" s="16">
        <v>-1467072.1325124798</v>
      </c>
    </row>
    <row r="34" spans="1:22">
      <c r="A34" t="s">
        <v>119</v>
      </c>
      <c r="B34">
        <v>0</v>
      </c>
      <c r="C34" s="46">
        <v>0</v>
      </c>
      <c r="D34" s="46">
        <v>0</v>
      </c>
      <c r="E34" s="46">
        <v>0</v>
      </c>
      <c r="F34" s="46">
        <v>0</v>
      </c>
      <c r="G34" s="46">
        <v>0</v>
      </c>
      <c r="H34" s="46">
        <v>0</v>
      </c>
      <c r="I34" s="46">
        <v>0</v>
      </c>
      <c r="J34" s="46">
        <v>0</v>
      </c>
      <c r="K34" s="46">
        <v>0</v>
      </c>
      <c r="M34" s="60" t="s">
        <v>79</v>
      </c>
      <c r="N34" s="16">
        <v>1835220071.4028754</v>
      </c>
      <c r="O34" s="16">
        <v>1318723372.0992765</v>
      </c>
      <c r="P34" s="16">
        <v>1337713642.1399813</v>
      </c>
      <c r="Q34" s="16">
        <v>390636364.28113192</v>
      </c>
      <c r="R34" s="16">
        <v>746512042.07669628</v>
      </c>
      <c r="S34" s="16">
        <v>253075618.50672093</v>
      </c>
      <c r="T34" s="16">
        <v>-150461023.82639906</v>
      </c>
      <c r="U34" s="16">
        <v>-53045813.509510256</v>
      </c>
      <c r="V34" s="16">
        <v>5678374273.1707726</v>
      </c>
    </row>
    <row r="35" spans="1:22">
      <c r="A35" t="s">
        <v>119</v>
      </c>
      <c r="B35">
        <v>0</v>
      </c>
      <c r="C35" s="46">
        <v>0</v>
      </c>
      <c r="D35" s="46">
        <v>0</v>
      </c>
      <c r="E35" s="46">
        <v>0</v>
      </c>
      <c r="F35" s="46">
        <v>0</v>
      </c>
      <c r="G35" s="46">
        <v>0</v>
      </c>
      <c r="H35" s="46">
        <v>0</v>
      </c>
      <c r="I35" s="46">
        <v>0</v>
      </c>
      <c r="J35" s="46">
        <v>0</v>
      </c>
      <c r="K35" s="46">
        <v>0</v>
      </c>
      <c r="M35" s="60" t="s">
        <v>38</v>
      </c>
      <c r="N35" s="16">
        <v>402289493.03251225</v>
      </c>
      <c r="O35" s="16">
        <v>-1564834590.0021555</v>
      </c>
      <c r="P35" s="16">
        <v>963540094.13207328</v>
      </c>
      <c r="Q35" s="16">
        <v>300420569.57540506</v>
      </c>
      <c r="R35" s="16">
        <v>-93376891.753315881</v>
      </c>
      <c r="S35" s="16">
        <v>150019096.28408596</v>
      </c>
      <c r="T35" s="16">
        <v>-55514690.955178998</v>
      </c>
      <c r="U35" s="16">
        <v>800574154.63149619</v>
      </c>
      <c r="V35" s="16">
        <v>903117234.94492292</v>
      </c>
    </row>
    <row r="36" spans="1:22">
      <c r="B36">
        <v>0</v>
      </c>
      <c r="C36">
        <v>0</v>
      </c>
      <c r="D36">
        <v>0</v>
      </c>
      <c r="E36">
        <v>0</v>
      </c>
      <c r="F36">
        <v>0</v>
      </c>
      <c r="G36">
        <v>0</v>
      </c>
      <c r="H36">
        <v>0</v>
      </c>
      <c r="I36">
        <v>0</v>
      </c>
      <c r="J36">
        <v>0</v>
      </c>
      <c r="K36">
        <v>0</v>
      </c>
      <c r="M36" s="60" t="s">
        <v>33</v>
      </c>
      <c r="N36" s="16">
        <v>2380316977.4301</v>
      </c>
      <c r="O36" s="16">
        <v>1795545574.5532</v>
      </c>
      <c r="P36" s="16">
        <v>1670253013.85587</v>
      </c>
      <c r="Q36" s="16">
        <v>832726814.16945004</v>
      </c>
      <c r="R36" s="16">
        <v>529857847.57984698</v>
      </c>
      <c r="S36" s="16">
        <v>182808782.48259699</v>
      </c>
      <c r="T36" s="16">
        <v>110068059.352238</v>
      </c>
      <c r="U36" s="16">
        <v>143781459.364346</v>
      </c>
      <c r="V36" s="16">
        <v>7645358528.7876396</v>
      </c>
    </row>
    <row r="37" spans="1:22">
      <c r="B37">
        <v>0</v>
      </c>
      <c r="C37">
        <v>0</v>
      </c>
      <c r="D37">
        <v>0</v>
      </c>
      <c r="E37">
        <v>0</v>
      </c>
      <c r="F37">
        <v>0</v>
      </c>
      <c r="G37">
        <v>0</v>
      </c>
      <c r="H37">
        <v>0</v>
      </c>
      <c r="I37">
        <v>0</v>
      </c>
      <c r="J37">
        <v>0</v>
      </c>
      <c r="K37">
        <v>0</v>
      </c>
      <c r="M37" s="45" t="s">
        <v>131</v>
      </c>
      <c r="N37" s="16">
        <v>4910591487.2290745</v>
      </c>
      <c r="O37" s="16">
        <v>4039465567.5570464</v>
      </c>
      <c r="P37" s="16">
        <v>3026391055.090333</v>
      </c>
      <c r="Q37" s="16">
        <v>1483511987.1900446</v>
      </c>
      <c r="R37" s="16">
        <v>678870747.09242737</v>
      </c>
      <c r="S37" s="16">
        <v>197216101.68839711</v>
      </c>
      <c r="T37" s="16">
        <v>157496351.03044906</v>
      </c>
      <c r="U37" s="16">
        <v>551574578.78437042</v>
      </c>
      <c r="V37" s="16">
        <v>15045117875.662136</v>
      </c>
    </row>
    <row r="38" spans="1:22">
      <c r="B38">
        <v>0</v>
      </c>
      <c r="C38">
        <v>0</v>
      </c>
      <c r="D38">
        <v>0</v>
      </c>
      <c r="E38">
        <v>0</v>
      </c>
      <c r="F38">
        <v>0</v>
      </c>
      <c r="G38">
        <v>0</v>
      </c>
      <c r="H38">
        <v>0</v>
      </c>
      <c r="I38">
        <v>0</v>
      </c>
      <c r="J38">
        <v>0</v>
      </c>
      <c r="K38">
        <v>0</v>
      </c>
      <c r="M38" s="60" t="s">
        <v>86</v>
      </c>
      <c r="N38" s="16">
        <v>48525414.168175198</v>
      </c>
      <c r="O38" s="16">
        <v>-442906221.439686</v>
      </c>
      <c r="P38" s="16">
        <v>5932492.5276178</v>
      </c>
      <c r="Q38" s="16">
        <v>284423954.40331751</v>
      </c>
      <c r="R38" s="16">
        <v>-24525636.949162692</v>
      </c>
      <c r="S38" s="16">
        <v>-39817346.085239202</v>
      </c>
      <c r="T38" s="16">
        <v>12396135.374151278</v>
      </c>
      <c r="U38" s="16">
        <v>135172262.22506052</v>
      </c>
      <c r="V38" s="16">
        <v>-20798945.775766294</v>
      </c>
    </row>
    <row r="39" spans="1:22">
      <c r="B39">
        <v>0</v>
      </c>
      <c r="C39">
        <v>0</v>
      </c>
      <c r="D39">
        <v>0</v>
      </c>
      <c r="E39">
        <v>0</v>
      </c>
      <c r="F39">
        <v>0</v>
      </c>
      <c r="G39">
        <v>0</v>
      </c>
      <c r="H39">
        <v>0</v>
      </c>
      <c r="I39">
        <v>0</v>
      </c>
      <c r="J39">
        <v>0</v>
      </c>
      <c r="K39">
        <v>0</v>
      </c>
      <c r="M39" s="60" t="s">
        <v>85</v>
      </c>
      <c r="N39" s="16">
        <v>2887851693.7753525</v>
      </c>
      <c r="O39" s="16">
        <v>1864046287.1993372</v>
      </c>
      <c r="P39" s="16">
        <v>1805826767.976661</v>
      </c>
      <c r="Q39" s="16">
        <v>1040291300.478192</v>
      </c>
      <c r="R39" s="16">
        <v>570735442.69171798</v>
      </c>
      <c r="S39" s="16">
        <v>152062155.07901505</v>
      </c>
      <c r="T39" s="16">
        <v>22454989.221321009</v>
      </c>
      <c r="U39" s="16">
        <v>392698600.08178639</v>
      </c>
      <c r="V39" s="16">
        <v>8735967236.5033684</v>
      </c>
    </row>
    <row r="40" spans="1:22">
      <c r="B40">
        <v>0</v>
      </c>
      <c r="C40">
        <v>0</v>
      </c>
      <c r="D40">
        <v>0</v>
      </c>
      <c r="E40">
        <v>0</v>
      </c>
      <c r="F40">
        <v>0</v>
      </c>
      <c r="G40">
        <v>0</v>
      </c>
      <c r="H40">
        <v>0</v>
      </c>
      <c r="I40">
        <v>0</v>
      </c>
      <c r="J40">
        <v>0</v>
      </c>
      <c r="K40">
        <v>0</v>
      </c>
      <c r="M40" s="60" t="s">
        <v>87</v>
      </c>
      <c r="N40" s="16">
        <v>1974214379.2855465</v>
      </c>
      <c r="O40" s="16">
        <v>2618325501.7973952</v>
      </c>
      <c r="P40" s="16">
        <v>1214631794.5860543</v>
      </c>
      <c r="Q40" s="16">
        <v>158796732.30853516</v>
      </c>
      <c r="R40" s="16">
        <v>132660941.34987208</v>
      </c>
      <c r="S40" s="16">
        <v>84971292.69462125</v>
      </c>
      <c r="T40" s="16">
        <v>122645226.43497677</v>
      </c>
      <c r="U40" s="16">
        <v>23703716.477523562</v>
      </c>
      <c r="V40" s="16">
        <v>6329949584.934535</v>
      </c>
    </row>
    <row r="41" spans="1:22">
      <c r="B41">
        <v>0</v>
      </c>
      <c r="C41">
        <v>0</v>
      </c>
      <c r="D41">
        <v>0</v>
      </c>
      <c r="E41">
        <v>0</v>
      </c>
      <c r="F41">
        <v>0</v>
      </c>
      <c r="G41">
        <v>0</v>
      </c>
      <c r="H41">
        <v>0</v>
      </c>
      <c r="I41">
        <v>0</v>
      </c>
      <c r="J41">
        <v>0</v>
      </c>
      <c r="K41">
        <v>0</v>
      </c>
      <c r="M41" s="45" t="s">
        <v>99</v>
      </c>
      <c r="N41" s="16">
        <v>19831292208.259331</v>
      </c>
      <c r="O41" s="16">
        <v>17067374366.483343</v>
      </c>
      <c r="P41" s="16">
        <v>14286276982.002426</v>
      </c>
      <c r="Q41" s="16">
        <v>3104955612.2449603</v>
      </c>
      <c r="R41" s="16">
        <v>6259598376.7838192</v>
      </c>
      <c r="S41" s="16">
        <v>2687856789.4148812</v>
      </c>
      <c r="T41" s="16">
        <v>1319453443.567847</v>
      </c>
      <c r="U41" s="16">
        <v>3053192221.2434344</v>
      </c>
      <c r="V41" s="16">
        <v>67610000000.000175</v>
      </c>
    </row>
    <row r="42" spans="1:22">
      <c r="N42" s="46"/>
      <c r="O42" s="46"/>
      <c r="P42" s="46"/>
      <c r="Q42" s="46"/>
      <c r="R42" s="46"/>
      <c r="S42" s="46"/>
      <c r="T42" s="46"/>
      <c r="U42" s="46"/>
      <c r="V42" s="46"/>
    </row>
    <row r="43" spans="1:22">
      <c r="N43" s="46"/>
      <c r="O43" s="46"/>
      <c r="P43" s="46"/>
      <c r="Q43" s="46"/>
      <c r="R43" s="46"/>
      <c r="S43" s="46"/>
      <c r="T43" s="46"/>
      <c r="U43" s="46"/>
      <c r="V43" s="46"/>
    </row>
    <row r="51" spans="2:46" s="63" customFormat="1" ht="15">
      <c r="C51" s="63" t="s">
        <v>142</v>
      </c>
      <c r="N51" s="64" t="s">
        <v>143</v>
      </c>
      <c r="O51" s="64"/>
      <c r="P51" s="64"/>
      <c r="Q51" s="64"/>
      <c r="R51" s="64"/>
      <c r="S51" s="64"/>
      <c r="T51" s="64"/>
      <c r="U51" s="64"/>
      <c r="V51" s="64"/>
      <c r="Y51" s="63" t="s">
        <v>144</v>
      </c>
      <c r="AK51" s="63" t="s">
        <v>145</v>
      </c>
    </row>
    <row r="52" spans="2:46">
      <c r="B52" t="s">
        <v>121</v>
      </c>
      <c r="C52" t="e">
        <f t="array" ref="C52:K52">label_StateTotal</f>
        <v>#NAME?</v>
      </c>
      <c r="D52" t="e">
        <v>#NAME?</v>
      </c>
      <c r="E52" t="e">
        <v>#NAME?</v>
      </c>
      <c r="F52" t="e">
        <v>#NAME?</v>
      </c>
      <c r="G52" t="e">
        <v>#NAME?</v>
      </c>
      <c r="H52" t="e">
        <v>#NAME?</v>
      </c>
      <c r="I52" t="e">
        <v>#NAME?</v>
      </c>
      <c r="J52" t="e">
        <v>#NAME?</v>
      </c>
      <c r="K52" t="e">
        <v>#NAME?</v>
      </c>
      <c r="M52" t="s">
        <v>121</v>
      </c>
      <c r="N52" s="61" t="e">
        <f t="array" ref="N52:V52">label_StateTotal</f>
        <v>#NAME?</v>
      </c>
      <c r="O52" s="61" t="e">
        <v>#NAME?</v>
      </c>
      <c r="P52" s="61" t="e">
        <v>#NAME?</v>
      </c>
      <c r="Q52" s="61" t="e">
        <v>#NAME?</v>
      </c>
      <c r="R52" s="61" t="e">
        <v>#NAME?</v>
      </c>
      <c r="S52" s="61" t="e">
        <v>#NAME?</v>
      </c>
      <c r="T52" s="61" t="e">
        <v>#NAME?</v>
      </c>
      <c r="U52" s="61" t="e">
        <v>#NAME?</v>
      </c>
      <c r="V52" s="61" t="e">
        <v>#NAME?</v>
      </c>
      <c r="X52" t="s">
        <v>133</v>
      </c>
      <c r="Y52" t="s">
        <v>121</v>
      </c>
      <c r="Z52" t="e">
        <f t="array" ref="Z52:AH52">label_StateAve</f>
        <v>#NAME?</v>
      </c>
      <c r="AA52" t="e">
        <v>#NAME?</v>
      </c>
      <c r="AB52" t="e">
        <v>#NAME?</v>
      </c>
      <c r="AC52" t="e">
        <v>#NAME?</v>
      </c>
      <c r="AD52" t="e">
        <v>#NAME?</v>
      </c>
      <c r="AE52" t="e">
        <v>#NAME?</v>
      </c>
      <c r="AF52" t="e">
        <v>#NAME?</v>
      </c>
      <c r="AG52" t="e">
        <v>#NAME?</v>
      </c>
      <c r="AH52" t="e">
        <v>#NAME?</v>
      </c>
      <c r="AK52" t="s">
        <v>121</v>
      </c>
      <c r="AL52" t="e">
        <f t="array" ref="AL52:AT52">label_StateAve</f>
        <v>#NAME?</v>
      </c>
      <c r="AM52" t="e">
        <v>#NAME?</v>
      </c>
      <c r="AN52" t="e">
        <v>#NAME?</v>
      </c>
      <c r="AO52" t="e">
        <v>#NAME?</v>
      </c>
      <c r="AP52" t="e">
        <v>#NAME?</v>
      </c>
      <c r="AQ52" t="e">
        <v>#NAME?</v>
      </c>
      <c r="AR52" t="e">
        <v>#NAME?</v>
      </c>
      <c r="AS52" t="e">
        <v>#NAME?</v>
      </c>
      <c r="AT52" t="e">
        <v>#NAME?</v>
      </c>
    </row>
    <row r="53" spans="2:46">
      <c r="B53" t="str">
        <f t="array" ref="B53:K59">M19:V25</f>
        <v>Other Revenue</v>
      </c>
      <c r="C53" s="46">
        <v>-16006649780.972799</v>
      </c>
      <c r="D53" s="46">
        <v>-13175229743.4184</v>
      </c>
      <c r="E53" s="46">
        <v>-10090971462.278999</v>
      </c>
      <c r="F53" s="46">
        <v>-5115702936.5486097</v>
      </c>
      <c r="G53" s="46">
        <v>-3416327208.6435299</v>
      </c>
      <c r="H53" s="46">
        <v>-1049711114.88991</v>
      </c>
      <c r="I53" s="46">
        <v>-849347532.58938897</v>
      </c>
      <c r="J53" s="46">
        <v>-474404566.22071302</v>
      </c>
      <c r="K53" s="46">
        <v>-50178344345.562302</v>
      </c>
      <c r="M53" t="s">
        <v>78</v>
      </c>
      <c r="N53" s="62" t="e">
        <f t="array" ref="N53:V59">Population_ApplicationPeriodWithTotal/Population_ApplicationYearTotal*K53:K59</f>
        <v>#NAME?</v>
      </c>
      <c r="O53" s="62" t="e">
        <v>#NAME?</v>
      </c>
      <c r="P53" s="62" t="e">
        <v>#NAME?</v>
      </c>
      <c r="Q53" s="62" t="e">
        <v>#NAME?</v>
      </c>
      <c r="R53" s="62" t="e">
        <v>#NAME?</v>
      </c>
      <c r="S53" s="62" t="e">
        <v>#NAME?</v>
      </c>
      <c r="T53" s="62" t="e">
        <v>#NAME?</v>
      </c>
      <c r="U53" s="62" t="e">
        <v>#NAME?</v>
      </c>
      <c r="V53" s="62" t="e">
        <v>#NAME?</v>
      </c>
      <c r="X53" t="e">
        <f t="array" ref="X53">RANK(AH53,($AH$53:$AH$59))</f>
        <v>#NAME?</v>
      </c>
      <c r="Y53" t="s">
        <v>78</v>
      </c>
      <c r="Z53" s="46" t="e">
        <f t="array" ref="Z53:AG59">C53:J59-N53:U59</f>
        <v>#NAME?</v>
      </c>
      <c r="AA53" s="46" t="e">
        <v>#NAME?</v>
      </c>
      <c r="AB53" s="46" t="e">
        <v>#NAME?</v>
      </c>
      <c r="AC53" s="46" t="e">
        <v>#NAME?</v>
      </c>
      <c r="AD53" s="46" t="e">
        <v>#NAME?</v>
      </c>
      <c r="AE53" s="46" t="e">
        <v>#NAME?</v>
      </c>
      <c r="AF53" s="46" t="e">
        <v>#NAME?</v>
      </c>
      <c r="AG53" s="46" t="e">
        <v>#NAME?</v>
      </c>
      <c r="AH53" s="46" t="e" cm="1">
        <f t="array" ref="AH53">SUM(ABS(Z53:AG53)/2)</f>
        <v>#NAME?</v>
      </c>
      <c r="AK53" t="s">
        <v>78</v>
      </c>
      <c r="AL53" s="46" t="str">
        <f t="array" ref="AL53:AT94">IFERROR(Z53:AH94/Population_ApplicationPeriodWithTotal,"")</f>
        <v/>
      </c>
      <c r="AM53" s="46" t="str">
        <v/>
      </c>
      <c r="AN53" s="46" t="str">
        <v/>
      </c>
      <c r="AO53" s="46" t="str">
        <v/>
      </c>
      <c r="AP53" s="46" t="str">
        <v/>
      </c>
      <c r="AQ53" s="46" t="str">
        <v/>
      </c>
      <c r="AR53" s="46" t="str">
        <v/>
      </c>
      <c r="AS53" s="46" t="str">
        <v/>
      </c>
      <c r="AT53" s="46" t="str">
        <v/>
      </c>
    </row>
    <row r="54" spans="2:46">
      <c r="B54" t="str">
        <v>Property sales</v>
      </c>
      <c r="C54" s="46">
        <v>-8788997473.8672752</v>
      </c>
      <c r="D54" s="46">
        <v>-6378884010.0972204</v>
      </c>
      <c r="E54" s="46">
        <v>-3577484618.5942979</v>
      </c>
      <c r="F54" s="46">
        <v>-1259152878.940474</v>
      </c>
      <c r="G54" s="46">
        <v>-799253579.27148843</v>
      </c>
      <c r="H54" s="46">
        <v>-243851714.9448866</v>
      </c>
      <c r="I54" s="46">
        <v>-361061217.08319366</v>
      </c>
      <c r="J54" s="46">
        <v>-105034283.89675669</v>
      </c>
      <c r="K54" s="46">
        <v>-21513719776.695564</v>
      </c>
      <c r="M54" t="s">
        <v>31</v>
      </c>
      <c r="N54" s="62" t="e">
        <v>#NAME?</v>
      </c>
      <c r="O54" s="62" t="e">
        <v>#NAME?</v>
      </c>
      <c r="P54" s="62" t="e">
        <v>#NAME?</v>
      </c>
      <c r="Q54" s="62" t="e">
        <v>#NAME?</v>
      </c>
      <c r="R54" s="62" t="e">
        <v>#NAME?</v>
      </c>
      <c r="S54" s="62" t="e">
        <v>#NAME?</v>
      </c>
      <c r="T54" s="62" t="e">
        <v>#NAME?</v>
      </c>
      <c r="U54" s="62" t="e">
        <v>#NAME?</v>
      </c>
      <c r="V54" s="62" t="e">
        <v>#NAME?</v>
      </c>
      <c r="X54" s="11" t="e">
        <f t="array" ref="X54">RANK(AH54,($AH$53:$AH$59))</f>
        <v>#NAME?</v>
      </c>
      <c r="Y54" t="s">
        <v>31</v>
      </c>
      <c r="Z54" s="46" t="e">
        <v>#NAME?</v>
      </c>
      <c r="AA54" s="46" t="e">
        <v>#NAME?</v>
      </c>
      <c r="AB54" s="46" t="e">
        <v>#NAME?</v>
      </c>
      <c r="AC54" s="46" t="e">
        <v>#NAME?</v>
      </c>
      <c r="AD54" s="46" t="e">
        <v>#NAME?</v>
      </c>
      <c r="AE54" s="46" t="e">
        <v>#NAME?</v>
      </c>
      <c r="AF54" s="46" t="e">
        <v>#NAME?</v>
      </c>
      <c r="AG54" s="46" t="e">
        <v>#NAME?</v>
      </c>
      <c r="AH54" s="46" t="e" cm="1">
        <f t="array" ref="AH54">SUM(ABS(Z54:AG54)/2)</f>
        <v>#NAME?</v>
      </c>
      <c r="AK54" t="s">
        <v>31</v>
      </c>
      <c r="AL54" s="46" t="str">
        <v/>
      </c>
      <c r="AM54" s="46" t="str">
        <v/>
      </c>
      <c r="AN54" s="46" t="str">
        <v/>
      </c>
      <c r="AO54" s="46" t="str">
        <v/>
      </c>
      <c r="AP54" s="46" t="str">
        <v/>
      </c>
      <c r="AQ54" s="46" t="str">
        <v/>
      </c>
      <c r="AR54" s="46" t="str">
        <v/>
      </c>
      <c r="AS54" s="46" t="str">
        <v/>
      </c>
      <c r="AT54" s="46" t="str">
        <v/>
      </c>
    </row>
    <row r="55" spans="2:46">
      <c r="B55" t="str">
        <v>Motor vehicle values</v>
      </c>
      <c r="C55" s="46">
        <v>-2447188432.6719551</v>
      </c>
      <c r="D55" s="46">
        <v>-2221623636.6109171</v>
      </c>
      <c r="E55" s="46">
        <v>-1784536201.7288842</v>
      </c>
      <c r="F55" s="46">
        <v>-1001678946.5438219</v>
      </c>
      <c r="G55" s="46">
        <v>-609217102.24763703</v>
      </c>
      <c r="H55" s="46">
        <v>-208685812.1014761</v>
      </c>
      <c r="I55" s="46">
        <v>-120212374.31109639</v>
      </c>
      <c r="J55" s="46">
        <v>-72589188.920275599</v>
      </c>
      <c r="K55" s="46">
        <v>-8465731695.1360703</v>
      </c>
      <c r="M55" t="s">
        <v>77</v>
      </c>
      <c r="N55" s="62" t="e">
        <v>#NAME?</v>
      </c>
      <c r="O55" s="62" t="e">
        <v>#NAME?</v>
      </c>
      <c r="P55" s="62" t="e">
        <v>#NAME?</v>
      </c>
      <c r="Q55" s="62" t="e">
        <v>#NAME?</v>
      </c>
      <c r="R55" s="62" t="e">
        <v>#NAME?</v>
      </c>
      <c r="S55" s="62" t="e">
        <v>#NAME?</v>
      </c>
      <c r="T55" s="62" t="e">
        <v>#NAME?</v>
      </c>
      <c r="U55" s="62" t="e">
        <v>#NAME?</v>
      </c>
      <c r="V55" s="62" t="e">
        <v>#NAME?</v>
      </c>
      <c r="X55" s="11" t="e">
        <f t="array" ref="X55">RANK(AH55,($AH$53:$AH$59))</f>
        <v>#NAME?</v>
      </c>
      <c r="Y55" t="s">
        <v>77</v>
      </c>
      <c r="Z55" s="46" t="e">
        <v>#NAME?</v>
      </c>
      <c r="AA55" s="46" t="e">
        <v>#NAME?</v>
      </c>
      <c r="AB55" s="46" t="e">
        <v>#NAME?</v>
      </c>
      <c r="AC55" s="46" t="e">
        <v>#NAME?</v>
      </c>
      <c r="AD55" s="46" t="e">
        <v>#NAME?</v>
      </c>
      <c r="AE55" s="46" t="e">
        <v>#NAME?</v>
      </c>
      <c r="AF55" s="46" t="e">
        <v>#NAME?</v>
      </c>
      <c r="AG55" s="46" t="e">
        <v>#NAME?</v>
      </c>
      <c r="AH55" s="46" t="e" cm="1">
        <f t="array" ref="AH55">SUM(ABS(Z55:AG55)/2)</f>
        <v>#NAME?</v>
      </c>
      <c r="AK55" t="s">
        <v>77</v>
      </c>
      <c r="AL55" s="46" t="str">
        <v/>
      </c>
      <c r="AM55" s="46" t="str">
        <v/>
      </c>
      <c r="AN55" s="46" t="str">
        <v/>
      </c>
      <c r="AO55" s="46" t="str">
        <v/>
      </c>
      <c r="AP55" s="46" t="str">
        <v/>
      </c>
      <c r="AQ55" s="46" t="str">
        <v/>
      </c>
      <c r="AR55" s="46" t="str">
        <v/>
      </c>
      <c r="AS55" s="46" t="str">
        <v/>
      </c>
      <c r="AT55" s="46" t="str">
        <v/>
      </c>
    </row>
    <row r="56" spans="2:46">
      <c r="B56" t="str">
        <v>Mining production</v>
      </c>
      <c r="C56" s="46">
        <v>-2197532193.0823803</v>
      </c>
      <c r="D56" s="46">
        <v>-208318875.58156753</v>
      </c>
      <c r="E56" s="46">
        <v>-4492712190.88727</v>
      </c>
      <c r="F56" s="46">
        <v>-6771466838.3914394</v>
      </c>
      <c r="G56" s="46">
        <v>-294279368.16090178</v>
      </c>
      <c r="H56" s="46">
        <v>-74253472.412355691</v>
      </c>
      <c r="I56">
        <v>0</v>
      </c>
      <c r="J56" s="46">
        <v>-203687553.93377835</v>
      </c>
      <c r="K56" s="46">
        <v>-14242250492.449703</v>
      </c>
      <c r="M56" t="s">
        <v>32</v>
      </c>
      <c r="N56" s="62" t="e">
        <v>#NAME?</v>
      </c>
      <c r="O56" s="62" t="e">
        <v>#NAME?</v>
      </c>
      <c r="P56" s="62" t="e">
        <v>#NAME?</v>
      </c>
      <c r="Q56" s="62" t="e">
        <v>#NAME?</v>
      </c>
      <c r="R56" s="62" t="e">
        <v>#NAME?</v>
      </c>
      <c r="S56" s="62" t="e">
        <v>#NAME?</v>
      </c>
      <c r="T56" s="62" t="e">
        <v>#NAME?</v>
      </c>
      <c r="U56" s="62" t="e">
        <v>#NAME?</v>
      </c>
      <c r="V56" s="62" t="e">
        <v>#NAME?</v>
      </c>
      <c r="X56" s="11" t="e">
        <f t="array" ref="X56">RANK(AH56,($AH$53:$AH$59))</f>
        <v>#NAME?</v>
      </c>
      <c r="Y56" t="s">
        <v>32</v>
      </c>
      <c r="Z56" s="46" t="e">
        <v>#NAME?</v>
      </c>
      <c r="AA56" s="46" t="e">
        <v>#NAME?</v>
      </c>
      <c r="AB56" s="46" t="e">
        <v>#NAME?</v>
      </c>
      <c r="AC56" s="46" t="e">
        <v>#NAME?</v>
      </c>
      <c r="AD56" s="46" t="e">
        <v>#NAME?</v>
      </c>
      <c r="AE56" s="46" t="e">
        <v>#NAME?</v>
      </c>
      <c r="AF56" s="46" t="e">
        <v>#NAME?</v>
      </c>
      <c r="AG56" s="46" t="e">
        <v>#NAME?</v>
      </c>
      <c r="AH56" s="46" t="e" cm="1">
        <f t="array" ref="AH56">SUM(ABS(Z56:AG56)/2)</f>
        <v>#NAME?</v>
      </c>
      <c r="AK56" t="s">
        <v>32</v>
      </c>
      <c r="AL56" s="46" t="str">
        <v/>
      </c>
      <c r="AM56" s="46" t="str">
        <v/>
      </c>
      <c r="AN56" s="46" t="str">
        <v/>
      </c>
      <c r="AO56" s="46" t="str">
        <v/>
      </c>
      <c r="AP56" s="46" t="str">
        <v/>
      </c>
      <c r="AQ56" s="46" t="str">
        <v/>
      </c>
      <c r="AR56" s="46" t="str">
        <v/>
      </c>
      <c r="AS56" s="46" t="str">
        <v/>
      </c>
      <c r="AT56" s="46" t="str">
        <v/>
      </c>
    </row>
    <row r="57" spans="2:46">
      <c r="B57" t="str">
        <v>Insurance premiums</v>
      </c>
      <c r="C57" s="46">
        <v>-1959350792.85376</v>
      </c>
      <c r="D57" s="46">
        <v>-1387035465.66062</v>
      </c>
      <c r="E57" s="46">
        <v>-1135855354.6568699</v>
      </c>
      <c r="F57" s="46">
        <v>-565840181.56876695</v>
      </c>
      <c r="G57" s="46">
        <v>-454053536.12282199</v>
      </c>
      <c r="H57" s="46">
        <v>-96044481.599774301</v>
      </c>
      <c r="I57" s="46">
        <v>-84793970.797872603</v>
      </c>
      <c r="J57" s="46">
        <v>-56436136.027550399</v>
      </c>
      <c r="K57" s="46">
        <v>-5739409919.2880402</v>
      </c>
      <c r="M57" t="s">
        <v>76</v>
      </c>
      <c r="N57" s="62" t="e">
        <v>#NAME?</v>
      </c>
      <c r="O57" s="62" t="e">
        <v>#NAME?</v>
      </c>
      <c r="P57" s="62" t="e">
        <v>#NAME?</v>
      </c>
      <c r="Q57" s="62" t="e">
        <v>#NAME?</v>
      </c>
      <c r="R57" s="62" t="e">
        <v>#NAME?</v>
      </c>
      <c r="S57" s="62" t="e">
        <v>#NAME?</v>
      </c>
      <c r="T57" s="62" t="e">
        <v>#NAME?</v>
      </c>
      <c r="U57" s="62" t="e">
        <v>#NAME?</v>
      </c>
      <c r="V57" s="62" t="e">
        <v>#NAME?</v>
      </c>
      <c r="X57" s="11" t="e">
        <f t="array" ref="X57">RANK(AH57,($AH$53:$AH$59))</f>
        <v>#NAME?</v>
      </c>
      <c r="Y57" t="s">
        <v>76</v>
      </c>
      <c r="Z57" s="46" t="e">
        <v>#NAME?</v>
      </c>
      <c r="AA57" s="46" t="e">
        <v>#NAME?</v>
      </c>
      <c r="AB57" s="46" t="e">
        <v>#NAME?</v>
      </c>
      <c r="AC57" s="46" t="e">
        <v>#NAME?</v>
      </c>
      <c r="AD57" s="46" t="e">
        <v>#NAME?</v>
      </c>
      <c r="AE57" s="46" t="e">
        <v>#NAME?</v>
      </c>
      <c r="AF57" s="46" t="e">
        <v>#NAME?</v>
      </c>
      <c r="AG57" s="46" t="e">
        <v>#NAME?</v>
      </c>
      <c r="AH57" s="46" t="e" cm="1">
        <f t="array" ref="AH57">SUM(ABS(Z57:AG57)/2)</f>
        <v>#NAME?</v>
      </c>
      <c r="AK57" t="s">
        <v>76</v>
      </c>
      <c r="AL57" s="46" t="str">
        <v/>
      </c>
      <c r="AM57" s="46" t="str">
        <v/>
      </c>
      <c r="AN57" s="46" t="str">
        <v/>
      </c>
      <c r="AO57" s="46" t="str">
        <v/>
      </c>
      <c r="AP57" s="46" t="str">
        <v/>
      </c>
      <c r="AQ57" s="46" t="str">
        <v/>
      </c>
      <c r="AR57" s="46" t="str">
        <v/>
      </c>
      <c r="AS57" s="46" t="str">
        <v/>
      </c>
      <c r="AT57" s="46" t="str">
        <v/>
      </c>
    </row>
    <row r="58" spans="2:46">
      <c r="B58" t="str">
        <v>Taxable land values</v>
      </c>
      <c r="C58" s="46">
        <v>-4091111343.5776219</v>
      </c>
      <c r="D58" s="46">
        <v>-3104052240.5946016</v>
      </c>
      <c r="E58" s="46">
        <v>-1281709628.6947572</v>
      </c>
      <c r="F58" s="46">
        <v>-948739223.09811199</v>
      </c>
      <c r="G58" s="46">
        <v>-298789101.28025502</v>
      </c>
      <c r="H58" s="46">
        <v>-68335604.053868294</v>
      </c>
      <c r="I58" s="46">
        <v>-74215367.715449393</v>
      </c>
      <c r="J58" s="46">
        <v>-77914486.530179292</v>
      </c>
      <c r="K58" s="46">
        <v>-9944866995.5448437</v>
      </c>
      <c r="M58" t="s">
        <v>62</v>
      </c>
      <c r="N58" s="62" t="e">
        <v>#NAME?</v>
      </c>
      <c r="O58" s="62" t="e">
        <v>#NAME?</v>
      </c>
      <c r="P58" s="62" t="e">
        <v>#NAME?</v>
      </c>
      <c r="Q58" s="62" t="e">
        <v>#NAME?</v>
      </c>
      <c r="R58" s="62" t="e">
        <v>#NAME?</v>
      </c>
      <c r="S58" s="62" t="e">
        <v>#NAME?</v>
      </c>
      <c r="T58" s="62" t="e">
        <v>#NAME?</v>
      </c>
      <c r="U58" s="62" t="e">
        <v>#NAME?</v>
      </c>
      <c r="V58" s="62" t="e">
        <v>#NAME?</v>
      </c>
      <c r="X58" s="11" t="e">
        <f t="array" ref="X58">RANK(AH58,($AH$53:$AH$59))</f>
        <v>#NAME?</v>
      </c>
      <c r="Y58" t="s">
        <v>62</v>
      </c>
      <c r="Z58" s="46" t="e">
        <v>#NAME?</v>
      </c>
      <c r="AA58" s="46" t="e">
        <v>#NAME?</v>
      </c>
      <c r="AB58" s="46" t="e">
        <v>#NAME?</v>
      </c>
      <c r="AC58" s="46" t="e">
        <v>#NAME?</v>
      </c>
      <c r="AD58" s="46" t="e">
        <v>#NAME?</v>
      </c>
      <c r="AE58" s="46" t="e">
        <v>#NAME?</v>
      </c>
      <c r="AF58" s="46" t="e">
        <v>#NAME?</v>
      </c>
      <c r="AG58" s="46" t="e">
        <v>#NAME?</v>
      </c>
      <c r="AH58" s="46" t="e" cm="1">
        <f t="array" ref="AH58">SUM(ABS(Z58:AG58)/2)</f>
        <v>#NAME?</v>
      </c>
      <c r="AK58" t="s">
        <v>62</v>
      </c>
      <c r="AL58" s="46" t="str">
        <v/>
      </c>
      <c r="AM58" s="46" t="str">
        <v/>
      </c>
      <c r="AN58" s="46" t="str">
        <v/>
      </c>
      <c r="AO58" s="46" t="str">
        <v/>
      </c>
      <c r="AP58" s="46" t="str">
        <v/>
      </c>
      <c r="AQ58" s="46" t="str">
        <v/>
      </c>
      <c r="AR58" s="46" t="str">
        <v/>
      </c>
      <c r="AS58" s="46" t="str">
        <v/>
      </c>
      <c r="AT58" s="46" t="str">
        <v/>
      </c>
    </row>
    <row r="59" spans="2:46">
      <c r="B59" t="str">
        <v>Taxable payrolls</v>
      </c>
      <c r="C59" s="46">
        <v>-9082568508.1134605</v>
      </c>
      <c r="D59" s="46">
        <v>-6561814389.4699697</v>
      </c>
      <c r="E59" s="46">
        <v>-4780132101.9819803</v>
      </c>
      <c r="F59" s="46">
        <v>-3387544028.4265499</v>
      </c>
      <c r="G59" s="46">
        <v>-1354341284.7772701</v>
      </c>
      <c r="H59" s="46">
        <v>-356600930.83363301</v>
      </c>
      <c r="I59" s="46">
        <v>-442157433.71234399</v>
      </c>
      <c r="J59" s="46">
        <v>-297551000.97697699</v>
      </c>
      <c r="K59" s="46">
        <v>-26262709678.292198</v>
      </c>
      <c r="M59" t="s">
        <v>61</v>
      </c>
      <c r="N59" s="62" t="e">
        <v>#NAME?</v>
      </c>
      <c r="O59" s="62" t="e">
        <v>#NAME?</v>
      </c>
      <c r="P59" s="62" t="e">
        <v>#NAME?</v>
      </c>
      <c r="Q59" s="62" t="e">
        <v>#NAME?</v>
      </c>
      <c r="R59" s="62" t="e">
        <v>#NAME?</v>
      </c>
      <c r="S59" s="62" t="e">
        <v>#NAME?</v>
      </c>
      <c r="T59" s="62" t="e">
        <v>#NAME?</v>
      </c>
      <c r="U59" s="62" t="e">
        <v>#NAME?</v>
      </c>
      <c r="V59" s="62" t="e">
        <v>#NAME?</v>
      </c>
      <c r="X59" s="11" t="e">
        <f t="array" ref="X59">RANK(AH59,($AH$53:$AH$59))</f>
        <v>#NAME?</v>
      </c>
      <c r="Y59" t="s">
        <v>61</v>
      </c>
      <c r="Z59" s="46" t="e">
        <v>#NAME?</v>
      </c>
      <c r="AA59" s="46" t="e">
        <v>#NAME?</v>
      </c>
      <c r="AB59" s="46" t="e">
        <v>#NAME?</v>
      </c>
      <c r="AC59" s="46" t="e">
        <v>#NAME?</v>
      </c>
      <c r="AD59" s="46" t="e">
        <v>#NAME?</v>
      </c>
      <c r="AE59" s="46" t="e">
        <v>#NAME?</v>
      </c>
      <c r="AF59" s="46" t="e">
        <v>#NAME?</v>
      </c>
      <c r="AG59" s="46" t="e">
        <v>#NAME?</v>
      </c>
      <c r="AH59" s="46" t="e" cm="1">
        <f t="array" ref="AH59">SUM(ABS(Z59:AG59)/2)</f>
        <v>#NAME?</v>
      </c>
      <c r="AK59" t="s">
        <v>61</v>
      </c>
      <c r="AL59" s="46" t="str">
        <v/>
      </c>
      <c r="AM59" s="46" t="str">
        <v/>
      </c>
      <c r="AN59" s="46" t="str">
        <v/>
      </c>
      <c r="AO59" s="46" t="str">
        <v/>
      </c>
      <c r="AP59" s="46" t="str">
        <v/>
      </c>
      <c r="AQ59" s="46" t="str">
        <v/>
      </c>
      <c r="AR59" s="46" t="str">
        <v/>
      </c>
      <c r="AS59" s="46" t="str">
        <v/>
      </c>
      <c r="AT59" s="46" t="str">
        <v/>
      </c>
    </row>
    <row r="60" spans="2:46" ht="15">
      <c r="N60" s="61"/>
      <c r="O60" s="61"/>
      <c r="P60" s="61"/>
      <c r="Q60" s="61"/>
      <c r="R60" s="61"/>
      <c r="S60" s="61"/>
      <c r="T60" s="61"/>
      <c r="U60" s="61"/>
      <c r="V60" s="61"/>
      <c r="Y60" s="59" t="s">
        <v>134</v>
      </c>
      <c r="Z60" s="65" t="e">
        <f>SUM(Z53:Z59)</f>
        <v>#NAME?</v>
      </c>
      <c r="AA60" s="65" t="e">
        <f t="shared" ref="AA60:AG60" si="0">SUM(AA53:AA59)</f>
        <v>#NAME?</v>
      </c>
      <c r="AB60" s="65" t="e">
        <f t="shared" si="0"/>
        <v>#NAME?</v>
      </c>
      <c r="AC60" s="65" t="e">
        <f t="shared" si="0"/>
        <v>#NAME?</v>
      </c>
      <c r="AD60" s="65" t="e">
        <f t="shared" si="0"/>
        <v>#NAME?</v>
      </c>
      <c r="AE60" s="65" t="e">
        <f t="shared" si="0"/>
        <v>#NAME?</v>
      </c>
      <c r="AF60" s="65" t="e">
        <f t="shared" si="0"/>
        <v>#NAME?</v>
      </c>
      <c r="AG60" s="65" t="e">
        <f t="shared" si="0"/>
        <v>#NAME?</v>
      </c>
      <c r="AH60" s="65" t="e" cm="1">
        <f t="array" ref="AH60">SUM(ABS(Z60:AG60)/2)</f>
        <v>#NAME?</v>
      </c>
      <c r="AK60" t="s">
        <v>16</v>
      </c>
      <c r="AL60" s="46" t="str">
        <v/>
      </c>
      <c r="AM60" s="46" t="str">
        <v/>
      </c>
      <c r="AN60" s="46" t="str">
        <v/>
      </c>
      <c r="AO60" s="46" t="str">
        <v/>
      </c>
      <c r="AP60" s="46" t="str">
        <v/>
      </c>
      <c r="AQ60" s="46" t="str">
        <v/>
      </c>
      <c r="AR60" s="46" t="str">
        <v/>
      </c>
      <c r="AS60" s="46" t="str">
        <v/>
      </c>
      <c r="AT60" s="46" t="str">
        <v/>
      </c>
    </row>
    <row r="61" spans="2:46">
      <c r="B61" t="s">
        <v>119</v>
      </c>
      <c r="C61" s="11" t="e">
        <f t="array" ref="C61:K61">label_StateTotal</f>
        <v>#NAME?</v>
      </c>
      <c r="D61" s="11" t="e">
        <v>#NAME?</v>
      </c>
      <c r="E61" s="11" t="e">
        <v>#NAME?</v>
      </c>
      <c r="F61" s="11" t="e">
        <v>#NAME?</v>
      </c>
      <c r="G61" s="11" t="e">
        <v>#NAME?</v>
      </c>
      <c r="H61" s="11" t="e">
        <v>#NAME?</v>
      </c>
      <c r="I61" s="11" t="e">
        <v>#NAME?</v>
      </c>
      <c r="J61" s="11" t="e">
        <v>#NAME?</v>
      </c>
      <c r="K61" s="11" t="e">
        <v>#NAME?</v>
      </c>
      <c r="M61" t="s">
        <v>135</v>
      </c>
      <c r="N61" s="61" t="e">
        <f t="array" ref="N61:V61">label_StateTotal</f>
        <v>#NAME?</v>
      </c>
      <c r="O61" s="61" t="e">
        <v>#NAME?</v>
      </c>
      <c r="P61" s="61" t="e">
        <v>#NAME?</v>
      </c>
      <c r="Q61" s="61" t="e">
        <v>#NAME?</v>
      </c>
      <c r="R61" s="61" t="e">
        <v>#NAME?</v>
      </c>
      <c r="S61" s="61" t="e">
        <v>#NAME?</v>
      </c>
      <c r="T61" s="61" t="e">
        <v>#NAME?</v>
      </c>
      <c r="U61" s="61" t="e">
        <v>#NAME?</v>
      </c>
      <c r="V61" s="61" t="e">
        <v>#NAME?</v>
      </c>
      <c r="Y61" t="s">
        <v>135</v>
      </c>
      <c r="Z61" s="46" t="e">
        <f t="array" ref="Z61:AH61">label_StateAve</f>
        <v>#NAME?</v>
      </c>
      <c r="AA61" s="46" t="e">
        <v>#NAME?</v>
      </c>
      <c r="AB61" s="46" t="e">
        <v>#NAME?</v>
      </c>
      <c r="AC61" s="46" t="e">
        <v>#NAME?</v>
      </c>
      <c r="AD61" s="46" t="e">
        <v>#NAME?</v>
      </c>
      <c r="AE61" s="46" t="e">
        <v>#NAME?</v>
      </c>
      <c r="AF61" s="46" t="e">
        <v>#NAME?</v>
      </c>
      <c r="AG61" s="46" t="e">
        <v>#NAME?</v>
      </c>
      <c r="AH61" s="46" t="e">
        <v>#NAME?</v>
      </c>
      <c r="AK61" t="s">
        <v>135</v>
      </c>
      <c r="AL61" s="46" t="str">
        <v/>
      </c>
      <c r="AM61" s="46" t="str">
        <v/>
      </c>
      <c r="AN61" s="46" t="str">
        <v/>
      </c>
      <c r="AO61" s="46" t="str">
        <v/>
      </c>
      <c r="AP61" s="46" t="str">
        <v/>
      </c>
      <c r="AQ61" s="46" t="str">
        <v/>
      </c>
      <c r="AR61" s="46" t="str">
        <v/>
      </c>
      <c r="AS61" s="46" t="str">
        <v/>
      </c>
      <c r="AT61" s="46" t="str">
        <v/>
      </c>
    </row>
    <row r="62" spans="2:46">
      <c r="B62" t="str">
        <f t="array" ref="B62:K75">M4:V17</f>
        <v>Administrative scale</v>
      </c>
      <c r="C62" s="46">
        <v>370789806.61610198</v>
      </c>
      <c r="D62" s="46">
        <v>378554565.11228502</v>
      </c>
      <c r="E62" s="46">
        <v>372822928.63087797</v>
      </c>
      <c r="F62" s="46">
        <v>363166088.38645601</v>
      </c>
      <c r="G62" s="46">
        <v>362324465.61578101</v>
      </c>
      <c r="H62" s="46">
        <v>366463210.78143102</v>
      </c>
      <c r="I62" s="46">
        <v>362994819.27196902</v>
      </c>
      <c r="J62" s="46">
        <v>355536249.53794801</v>
      </c>
      <c r="K62" s="46">
        <v>2932652133.9528499</v>
      </c>
      <c r="M62" t="s">
        <v>40</v>
      </c>
      <c r="N62" s="62" t="e">
        <f t="array" ref="N62:V75">Population_ApplicationPeriodWithTotal/Population_ApplicationYearTotal*K62:K75</f>
        <v>#NAME?</v>
      </c>
      <c r="O62" s="62" t="e">
        <v>#NAME?</v>
      </c>
      <c r="P62" s="62" t="e">
        <v>#NAME?</v>
      </c>
      <c r="Q62" s="62" t="e">
        <v>#NAME?</v>
      </c>
      <c r="R62" s="62" t="e">
        <v>#NAME?</v>
      </c>
      <c r="S62" s="62" t="e">
        <v>#NAME?</v>
      </c>
      <c r="T62" s="62" t="e">
        <v>#NAME?</v>
      </c>
      <c r="U62" s="62" t="e">
        <v>#NAME?</v>
      </c>
      <c r="V62" s="62" t="e">
        <v>#NAME?</v>
      </c>
      <c r="X62" t="e">
        <f t="array" ref="X62">RANK(AH62,($AH$62:$AH$75))</f>
        <v>#NAME?</v>
      </c>
      <c r="Y62" t="s">
        <v>40</v>
      </c>
      <c r="Z62" s="46" t="e">
        <f t="array" ref="Z62:AG75">C62:J75-N62:U75</f>
        <v>#NAME?</v>
      </c>
      <c r="AA62" s="46" t="e">
        <v>#NAME?</v>
      </c>
      <c r="AB62" s="46" t="e">
        <v>#NAME?</v>
      </c>
      <c r="AC62" s="46" t="e">
        <v>#NAME?</v>
      </c>
      <c r="AD62" s="46" t="e">
        <v>#NAME?</v>
      </c>
      <c r="AE62" s="46" t="e">
        <v>#NAME?</v>
      </c>
      <c r="AF62" s="46" t="e">
        <v>#NAME?</v>
      </c>
      <c r="AG62" s="46" t="e">
        <v>#NAME?</v>
      </c>
      <c r="AH62" s="46" t="e" cm="1">
        <f t="array" ref="AH62">SUM(ABS(Z62:AG62)/2)</f>
        <v>#NAME?</v>
      </c>
      <c r="AK62" t="s">
        <v>40</v>
      </c>
      <c r="AL62" s="46" t="str">
        <v/>
      </c>
      <c r="AM62" s="46" t="str">
        <v/>
      </c>
      <c r="AN62" s="46" t="str">
        <v/>
      </c>
      <c r="AO62" s="46" t="str">
        <v/>
      </c>
      <c r="AP62" s="46" t="str">
        <v/>
      </c>
      <c r="AQ62" s="46" t="str">
        <v/>
      </c>
      <c r="AR62" s="46" t="str">
        <v/>
      </c>
      <c r="AS62" s="46" t="str">
        <v/>
      </c>
      <c r="AT62" s="46" t="str">
        <v/>
      </c>
    </row>
    <row r="63" spans="2:46">
      <c r="B63" t="str">
        <v>Concessions</v>
      </c>
      <c r="C63" s="46">
        <v>746423214.30290794</v>
      </c>
      <c r="D63" s="46">
        <v>618558529.35695601</v>
      </c>
      <c r="E63" s="46">
        <v>507262449.42158401</v>
      </c>
      <c r="F63" s="46">
        <v>219264226.77980801</v>
      </c>
      <c r="G63" s="46">
        <v>200174819.66718999</v>
      </c>
      <c r="H63" s="46">
        <v>70672158.752725706</v>
      </c>
      <c r="I63" s="46">
        <v>24331296.2862022</v>
      </c>
      <c r="J63" s="46">
        <v>19888551.380127899</v>
      </c>
      <c r="K63" s="46">
        <v>2406575245.9475002</v>
      </c>
      <c r="M63" t="s">
        <v>82</v>
      </c>
      <c r="N63" s="46" t="e">
        <v>#NAME?</v>
      </c>
      <c r="O63" s="46" t="e">
        <v>#NAME?</v>
      </c>
      <c r="P63" s="46" t="e">
        <v>#NAME?</v>
      </c>
      <c r="Q63" s="46" t="e">
        <v>#NAME?</v>
      </c>
      <c r="R63" s="46" t="e">
        <v>#NAME?</v>
      </c>
      <c r="S63" s="46" t="e">
        <v>#NAME?</v>
      </c>
      <c r="T63" s="46" t="e">
        <v>#NAME?</v>
      </c>
      <c r="U63" s="46" t="e">
        <v>#NAME?</v>
      </c>
      <c r="V63" s="46" t="e">
        <v>#NAME?</v>
      </c>
      <c r="X63" s="11" t="e">
        <f t="array" ref="X63">RANK(AH63,($AH$62:$AH$75))</f>
        <v>#NAME?</v>
      </c>
      <c r="Y63" t="s">
        <v>82</v>
      </c>
      <c r="Z63" s="46" t="e">
        <v>#NAME?</v>
      </c>
      <c r="AA63" s="46" t="e">
        <v>#NAME?</v>
      </c>
      <c r="AB63" s="46" t="e">
        <v>#NAME?</v>
      </c>
      <c r="AC63" s="46" t="e">
        <v>#NAME?</v>
      </c>
      <c r="AD63" s="46" t="e">
        <v>#NAME?</v>
      </c>
      <c r="AE63" s="46" t="e">
        <v>#NAME?</v>
      </c>
      <c r="AF63" s="46" t="e">
        <v>#NAME?</v>
      </c>
      <c r="AG63" s="46" t="e">
        <v>#NAME?</v>
      </c>
      <c r="AH63" s="46" t="e" cm="1">
        <f t="array" ref="AH63">SUM(ABS(Z63:AG63)/2)</f>
        <v>#NAME?</v>
      </c>
      <c r="AK63" t="s">
        <v>82</v>
      </c>
      <c r="AL63" s="46" t="str">
        <v/>
      </c>
      <c r="AM63" s="46" t="str">
        <v/>
      </c>
      <c r="AN63" s="46" t="str">
        <v/>
      </c>
      <c r="AO63" s="46" t="str">
        <v/>
      </c>
      <c r="AP63" s="46" t="str">
        <v/>
      </c>
      <c r="AQ63" s="46" t="str">
        <v/>
      </c>
      <c r="AR63" s="46" t="str">
        <v/>
      </c>
      <c r="AS63" s="46" t="str">
        <v/>
      </c>
      <c r="AT63" s="46" t="str">
        <v/>
      </c>
    </row>
    <row r="64" spans="2:46">
      <c r="B64" t="str">
        <v>Cross-border</v>
      </c>
      <c r="C64" s="46">
        <v>-20390117.02416449</v>
      </c>
      <c r="D64">
        <v>0</v>
      </c>
      <c r="E64">
        <v>0</v>
      </c>
      <c r="F64">
        <v>0</v>
      </c>
      <c r="G64">
        <v>0</v>
      </c>
      <c r="H64">
        <v>0</v>
      </c>
      <c r="I64" s="46">
        <v>20617806.67854093</v>
      </c>
      <c r="J64">
        <v>0</v>
      </c>
      <c r="K64" s="46">
        <v>227689.65437637683</v>
      </c>
      <c r="M64" t="s">
        <v>34</v>
      </c>
      <c r="N64" s="46" t="e">
        <v>#NAME?</v>
      </c>
      <c r="O64" s="46" t="e">
        <v>#NAME?</v>
      </c>
      <c r="P64" s="46" t="e">
        <v>#NAME?</v>
      </c>
      <c r="Q64" s="46" t="e">
        <v>#NAME?</v>
      </c>
      <c r="R64" s="46" t="e">
        <v>#NAME?</v>
      </c>
      <c r="S64" s="46" t="e">
        <v>#NAME?</v>
      </c>
      <c r="T64" s="46" t="e">
        <v>#NAME?</v>
      </c>
      <c r="U64" s="46" t="e">
        <v>#NAME?</v>
      </c>
      <c r="V64" s="46" t="e">
        <v>#NAME?</v>
      </c>
      <c r="X64" s="11" t="e">
        <f t="array" ref="X64">RANK(AH64,($AH$62:$AH$75))</f>
        <v>#NAME?</v>
      </c>
      <c r="Y64" t="s">
        <v>34</v>
      </c>
      <c r="Z64" s="46" t="e">
        <v>#NAME?</v>
      </c>
      <c r="AA64" s="46" t="e">
        <v>#NAME?</v>
      </c>
      <c r="AB64" s="46" t="e">
        <v>#NAME?</v>
      </c>
      <c r="AC64" s="46" t="e">
        <v>#NAME?</v>
      </c>
      <c r="AD64" s="46" t="e">
        <v>#NAME?</v>
      </c>
      <c r="AE64" s="46" t="e">
        <v>#NAME?</v>
      </c>
      <c r="AF64" s="46" t="e">
        <v>#NAME?</v>
      </c>
      <c r="AG64" s="46" t="e">
        <v>#NAME?</v>
      </c>
      <c r="AH64" s="46" t="e" cm="1">
        <f t="array" ref="AH64">SUM(ABS(Z64:AG64)/2)</f>
        <v>#NAME?</v>
      </c>
      <c r="AK64" t="s">
        <v>34</v>
      </c>
      <c r="AL64" s="46" t="str">
        <v/>
      </c>
      <c r="AM64" s="46" t="str">
        <v/>
      </c>
      <c r="AN64" s="46" t="str">
        <v/>
      </c>
      <c r="AO64" s="46" t="str">
        <v/>
      </c>
      <c r="AP64" s="46" t="str">
        <v/>
      </c>
      <c r="AQ64" s="46" t="str">
        <v/>
      </c>
      <c r="AR64" s="46" t="str">
        <v/>
      </c>
      <c r="AS64" s="46" t="str">
        <v/>
      </c>
      <c r="AT64" s="46" t="str">
        <v/>
      </c>
    </row>
    <row r="65" spans="2:46">
      <c r="B65" t="str">
        <v>Economic Environment</v>
      </c>
      <c r="C65" s="46">
        <v>744865576.57829118</v>
      </c>
      <c r="D65" s="46">
        <v>570575495.68657482</v>
      </c>
      <c r="E65" s="46">
        <v>545373716.43715525</v>
      </c>
      <c r="F65" s="46">
        <v>462527996.20917928</v>
      </c>
      <c r="G65" s="46">
        <v>181487794.71479839</v>
      </c>
      <c r="H65" s="46">
        <v>73746012.716489956</v>
      </c>
      <c r="I65" s="46">
        <v>31398393.625823375</v>
      </c>
      <c r="J65" s="46">
        <v>40954275.509653971</v>
      </c>
      <c r="K65" s="46">
        <v>2650929261.4779663</v>
      </c>
      <c r="M65" t="s">
        <v>39</v>
      </c>
      <c r="N65" s="46" t="e">
        <v>#NAME?</v>
      </c>
      <c r="O65" s="46" t="e">
        <v>#NAME?</v>
      </c>
      <c r="P65" s="46" t="e">
        <v>#NAME?</v>
      </c>
      <c r="Q65" s="46" t="e">
        <v>#NAME?</v>
      </c>
      <c r="R65" s="46" t="e">
        <v>#NAME?</v>
      </c>
      <c r="S65" s="46" t="e">
        <v>#NAME?</v>
      </c>
      <c r="T65" s="46" t="e">
        <v>#NAME?</v>
      </c>
      <c r="U65" s="46" t="e">
        <v>#NAME?</v>
      </c>
      <c r="V65" s="46" t="e">
        <v>#NAME?</v>
      </c>
      <c r="X65" s="11" t="e">
        <f t="array" ref="X65">RANK(AH65,($AH$62:$AH$75))</f>
        <v>#NAME?</v>
      </c>
      <c r="Y65" t="s">
        <v>39</v>
      </c>
      <c r="Z65" s="46" t="e">
        <v>#NAME?</v>
      </c>
      <c r="AA65" s="46" t="e">
        <v>#NAME?</v>
      </c>
      <c r="AB65" s="46" t="e">
        <v>#NAME?</v>
      </c>
      <c r="AC65" s="46" t="e">
        <v>#NAME?</v>
      </c>
      <c r="AD65" s="46" t="e">
        <v>#NAME?</v>
      </c>
      <c r="AE65" s="46" t="e">
        <v>#NAME?</v>
      </c>
      <c r="AF65" s="46" t="e">
        <v>#NAME?</v>
      </c>
      <c r="AG65" s="46" t="e">
        <v>#NAME?</v>
      </c>
      <c r="AH65" s="46" t="e" cm="1">
        <f t="array" ref="AH65">SUM(ABS(Z65:AG65)/2)</f>
        <v>#NAME?</v>
      </c>
      <c r="AK65" t="s">
        <v>39</v>
      </c>
      <c r="AL65" s="46" t="str">
        <v/>
      </c>
      <c r="AM65" s="46" t="str">
        <v/>
      </c>
      <c r="AN65" s="46" t="str">
        <v/>
      </c>
      <c r="AO65" s="46" t="str">
        <v/>
      </c>
      <c r="AP65" s="46" t="str">
        <v/>
      </c>
      <c r="AQ65" s="46" t="str">
        <v/>
      </c>
      <c r="AR65" s="46" t="str">
        <v/>
      </c>
      <c r="AS65" s="46" t="str">
        <v/>
      </c>
      <c r="AT65" s="46" t="str">
        <v/>
      </c>
    </row>
    <row r="66" spans="2:46">
      <c r="B66" t="str">
        <v>EPC</v>
      </c>
      <c r="C66" s="46">
        <v>46260591455.978928</v>
      </c>
      <c r="D66" s="46">
        <v>38077544572.971405</v>
      </c>
      <c r="E66" s="46">
        <v>29163773469.032429</v>
      </c>
      <c r="F66" s="46">
        <v>14784820483.742897</v>
      </c>
      <c r="G66" s="46">
        <v>9873478800.4712181</v>
      </c>
      <c r="H66" s="46">
        <v>3033755201.5691385</v>
      </c>
      <c r="I66" s="46">
        <v>2454687254.7912588</v>
      </c>
      <c r="J66" s="46">
        <v>1371069906.7630494</v>
      </c>
      <c r="K66" s="46">
        <v>145019721145.32031</v>
      </c>
      <c r="M66" t="s">
        <v>75</v>
      </c>
      <c r="N66" s="46" t="e">
        <v>#NAME?</v>
      </c>
      <c r="O66" s="46" t="e">
        <v>#NAME?</v>
      </c>
      <c r="P66" s="46" t="e">
        <v>#NAME?</v>
      </c>
      <c r="Q66" s="46" t="e">
        <v>#NAME?</v>
      </c>
      <c r="R66" s="46" t="e">
        <v>#NAME?</v>
      </c>
      <c r="S66" s="46" t="e">
        <v>#NAME?</v>
      </c>
      <c r="T66" s="46" t="e">
        <v>#NAME?</v>
      </c>
      <c r="U66" s="46" t="e">
        <v>#NAME?</v>
      </c>
      <c r="V66" s="46" t="e">
        <v>#NAME?</v>
      </c>
      <c r="X66" s="11" t="e">
        <f t="array" ref="X66">RANK(AH66,($AH$62:$AH$75))</f>
        <v>#NAME?</v>
      </c>
      <c r="Y66" t="s">
        <v>75</v>
      </c>
      <c r="Z66" s="46" t="e">
        <v>#NAME?</v>
      </c>
      <c r="AA66" s="46" t="e">
        <v>#NAME?</v>
      </c>
      <c r="AB66" s="46" t="e">
        <v>#NAME?</v>
      </c>
      <c r="AC66" s="46" t="e">
        <v>#NAME?</v>
      </c>
      <c r="AD66" s="46" t="e">
        <v>#NAME?</v>
      </c>
      <c r="AE66" s="46" t="e">
        <v>#NAME?</v>
      </c>
      <c r="AF66" s="46" t="e">
        <v>#NAME?</v>
      </c>
      <c r="AG66" s="46" t="e">
        <v>#NAME?</v>
      </c>
      <c r="AH66" s="46" t="e" cm="1">
        <f t="array" ref="AH66">SUM(ABS(Z66:AG66)/2)</f>
        <v>#NAME?</v>
      </c>
      <c r="AK66" t="s">
        <v>75</v>
      </c>
      <c r="AL66" s="46" t="str">
        <v/>
      </c>
      <c r="AM66" s="46" t="str">
        <v/>
      </c>
      <c r="AN66" s="46" t="str">
        <v/>
      </c>
      <c r="AO66" s="46" t="str">
        <v/>
      </c>
      <c r="AP66" s="46" t="str">
        <v/>
      </c>
      <c r="AQ66" s="46" t="str">
        <v/>
      </c>
      <c r="AR66" s="46" t="str">
        <v/>
      </c>
      <c r="AS66" s="46" t="str">
        <v/>
      </c>
      <c r="AT66" s="46" t="str">
        <v/>
      </c>
    </row>
    <row r="67" spans="2:46">
      <c r="B67" t="str">
        <v>Heavy vehicle use</v>
      </c>
      <c r="C67" s="46">
        <v>636618038.09576499</v>
      </c>
      <c r="D67" s="46">
        <v>454479791.4017055</v>
      </c>
      <c r="E67" s="46">
        <v>464119028.96955788</v>
      </c>
      <c r="F67" s="46">
        <v>269820649.38210607</v>
      </c>
      <c r="G67" s="46">
        <v>187335571.7145285</v>
      </c>
      <c r="H67" s="46">
        <v>45899316.744704664</v>
      </c>
      <c r="I67" s="46">
        <v>4864971.9782151049</v>
      </c>
      <c r="J67" s="46">
        <v>25572620.451752149</v>
      </c>
      <c r="K67" s="46">
        <v>2088709988.7383289</v>
      </c>
      <c r="M67" t="s">
        <v>41</v>
      </c>
      <c r="N67" s="46" t="e">
        <v>#NAME?</v>
      </c>
      <c r="O67" s="46" t="e">
        <v>#NAME?</v>
      </c>
      <c r="P67" s="46" t="e">
        <v>#NAME?</v>
      </c>
      <c r="Q67" s="46" t="e">
        <v>#NAME?</v>
      </c>
      <c r="R67" s="46" t="e">
        <v>#NAME?</v>
      </c>
      <c r="S67" s="46" t="e">
        <v>#NAME?</v>
      </c>
      <c r="T67" s="46" t="e">
        <v>#NAME?</v>
      </c>
      <c r="U67" s="46" t="e">
        <v>#NAME?</v>
      </c>
      <c r="V67" s="46" t="e">
        <v>#NAME?</v>
      </c>
      <c r="X67" s="11" t="e">
        <f t="array" ref="X67">RANK(AH67,($AH$62:$AH$75))</f>
        <v>#NAME?</v>
      </c>
      <c r="Y67" t="s">
        <v>41</v>
      </c>
      <c r="Z67" s="46" t="e">
        <v>#NAME?</v>
      </c>
      <c r="AA67" s="46" t="e">
        <v>#NAME?</v>
      </c>
      <c r="AB67" s="46" t="e">
        <v>#NAME?</v>
      </c>
      <c r="AC67" s="46" t="e">
        <v>#NAME?</v>
      </c>
      <c r="AD67" s="46" t="e">
        <v>#NAME?</v>
      </c>
      <c r="AE67" s="46" t="e">
        <v>#NAME?</v>
      </c>
      <c r="AF67" s="46" t="e">
        <v>#NAME?</v>
      </c>
      <c r="AG67" s="46" t="e">
        <v>#NAME?</v>
      </c>
      <c r="AH67" s="46" t="e" cm="1">
        <f t="array" ref="AH67">SUM(ABS(Z67:AG67)/2)</f>
        <v>#NAME?</v>
      </c>
      <c r="AK67" t="s">
        <v>41</v>
      </c>
      <c r="AL67" s="46" t="str">
        <v/>
      </c>
      <c r="AM67" s="46" t="str">
        <v/>
      </c>
      <c r="AN67" s="46" t="str">
        <v/>
      </c>
      <c r="AO67" s="46" t="str">
        <v/>
      </c>
      <c r="AP67" s="46" t="str">
        <v/>
      </c>
      <c r="AQ67" s="46" t="str">
        <v/>
      </c>
      <c r="AR67" s="46" t="str">
        <v/>
      </c>
      <c r="AS67" s="46" t="str">
        <v/>
      </c>
      <c r="AT67" s="46" t="str">
        <v/>
      </c>
    </row>
    <row r="68" spans="2:46">
      <c r="B68" t="str">
        <v>National Capital</v>
      </c>
      <c r="C68" s="46">
        <v>-2554286.2295442</v>
      </c>
      <c r="D68" s="46">
        <v>-1945359.3780829399</v>
      </c>
      <c r="E68" s="46">
        <v>-1794642.9686817599</v>
      </c>
      <c r="F68" s="46">
        <v>-943544.50658387796</v>
      </c>
      <c r="G68" s="46">
        <v>-580784.44366334402</v>
      </c>
      <c r="H68" s="46">
        <v>-214524.65319452601</v>
      </c>
      <c r="I68" s="46">
        <v>15452867.06768436</v>
      </c>
      <c r="J68" s="46">
        <v>-230458.710644234</v>
      </c>
      <c r="K68" s="46">
        <v>7189266.1772894822</v>
      </c>
      <c r="M68" t="s">
        <v>83</v>
      </c>
      <c r="N68" s="46" t="e">
        <v>#NAME?</v>
      </c>
      <c r="O68" s="46" t="e">
        <v>#NAME?</v>
      </c>
      <c r="P68" s="46" t="e">
        <v>#NAME?</v>
      </c>
      <c r="Q68" s="46" t="e">
        <v>#NAME?</v>
      </c>
      <c r="R68" s="46" t="e">
        <v>#NAME?</v>
      </c>
      <c r="S68" s="46" t="e">
        <v>#NAME?</v>
      </c>
      <c r="T68" s="46" t="e">
        <v>#NAME?</v>
      </c>
      <c r="U68" s="46" t="e">
        <v>#NAME?</v>
      </c>
      <c r="V68" s="46" t="e">
        <v>#NAME?</v>
      </c>
      <c r="X68" s="11" t="e">
        <f t="array" ref="X68">RANK(AH68,($AH$62:$AH$75))</f>
        <v>#NAME?</v>
      </c>
      <c r="Y68" t="s">
        <v>83</v>
      </c>
      <c r="Z68" s="46" t="e">
        <v>#NAME?</v>
      </c>
      <c r="AA68" s="46" t="e">
        <v>#NAME?</v>
      </c>
      <c r="AB68" s="46" t="e">
        <v>#NAME?</v>
      </c>
      <c r="AC68" s="46" t="e">
        <v>#NAME?</v>
      </c>
      <c r="AD68" s="46" t="e">
        <v>#NAME?</v>
      </c>
      <c r="AE68" s="46" t="e">
        <v>#NAME?</v>
      </c>
      <c r="AF68" s="46" t="e">
        <v>#NAME?</v>
      </c>
      <c r="AG68" s="46" t="e">
        <v>#NAME?</v>
      </c>
      <c r="AH68" s="46" t="e" cm="1">
        <f t="array" ref="AH68">SUM(ABS(Z68:AG68)/2)</f>
        <v>#NAME?</v>
      </c>
      <c r="AK68" t="s">
        <v>83</v>
      </c>
      <c r="AL68" s="46" t="str">
        <v/>
      </c>
      <c r="AM68" s="46" t="str">
        <v/>
      </c>
      <c r="AN68" s="46" t="str">
        <v/>
      </c>
      <c r="AO68" s="46" t="str">
        <v/>
      </c>
      <c r="AP68" s="46" t="str">
        <v/>
      </c>
      <c r="AQ68" s="46" t="str">
        <v/>
      </c>
      <c r="AR68" s="46" t="str">
        <v/>
      </c>
      <c r="AS68" s="46" t="str">
        <v/>
      </c>
      <c r="AT68" s="46" t="str">
        <v/>
      </c>
    </row>
    <row r="69" spans="2:46">
      <c r="B69" t="str">
        <v>Native title and land rights</v>
      </c>
      <c r="C69" s="46">
        <v>13421552.5715218</v>
      </c>
      <c r="D69" s="46">
        <v>12808870.1556904</v>
      </c>
      <c r="E69" s="46">
        <v>54933364.450296603</v>
      </c>
      <c r="F69" s="46">
        <v>71145435.617745206</v>
      </c>
      <c r="G69" s="46">
        <v>11549847.079706101</v>
      </c>
      <c r="H69" s="46">
        <v>334769.651630443</v>
      </c>
      <c r="I69">
        <v>0</v>
      </c>
      <c r="J69" s="46">
        <v>36879021.212266698</v>
      </c>
      <c r="K69" s="46">
        <v>201072860.738857</v>
      </c>
      <c r="M69" t="s">
        <v>43</v>
      </c>
      <c r="N69" s="46" t="e">
        <v>#NAME?</v>
      </c>
      <c r="O69" s="46" t="e">
        <v>#NAME?</v>
      </c>
      <c r="P69" s="46" t="e">
        <v>#NAME?</v>
      </c>
      <c r="Q69" s="46" t="e">
        <v>#NAME?</v>
      </c>
      <c r="R69" s="46" t="e">
        <v>#NAME?</v>
      </c>
      <c r="S69" s="46" t="e">
        <v>#NAME?</v>
      </c>
      <c r="T69" s="46" t="e">
        <v>#NAME?</v>
      </c>
      <c r="U69" s="46" t="e">
        <v>#NAME?</v>
      </c>
      <c r="V69" s="46" t="e">
        <v>#NAME?</v>
      </c>
      <c r="X69" s="11" t="e">
        <f t="array" ref="X69">RANK(AH69,($AH$62:$AH$75))</f>
        <v>#NAME?</v>
      </c>
      <c r="Y69" t="s">
        <v>43</v>
      </c>
      <c r="Z69" s="46" t="e">
        <v>#NAME?</v>
      </c>
      <c r="AA69" s="46" t="e">
        <v>#NAME?</v>
      </c>
      <c r="AB69" s="46" t="e">
        <v>#NAME?</v>
      </c>
      <c r="AC69" s="46" t="e">
        <v>#NAME?</v>
      </c>
      <c r="AD69" s="46" t="e">
        <v>#NAME?</v>
      </c>
      <c r="AE69" s="46" t="e">
        <v>#NAME?</v>
      </c>
      <c r="AF69" s="46" t="e">
        <v>#NAME?</v>
      </c>
      <c r="AG69" s="46" t="e">
        <v>#NAME?</v>
      </c>
      <c r="AH69" s="46" t="e" cm="1">
        <f t="array" ref="AH69">SUM(ABS(Z69:AG69)/2)</f>
        <v>#NAME?</v>
      </c>
      <c r="AK69" t="s">
        <v>43</v>
      </c>
      <c r="AL69" s="46" t="str">
        <v/>
      </c>
      <c r="AM69" s="46" t="str">
        <v/>
      </c>
      <c r="AN69" s="46" t="str">
        <v/>
      </c>
      <c r="AO69" s="46" t="str">
        <v/>
      </c>
      <c r="AP69" s="46" t="str">
        <v/>
      </c>
      <c r="AQ69" s="46" t="str">
        <v/>
      </c>
      <c r="AR69" s="46" t="str">
        <v/>
      </c>
      <c r="AS69" s="46" t="str">
        <v/>
      </c>
      <c r="AT69" s="46" t="str">
        <v/>
      </c>
    </row>
    <row r="70" spans="2:46">
      <c r="B70" t="str">
        <v>Natural disaster relief</v>
      </c>
      <c r="C70" s="46">
        <v>306125291.88314998</v>
      </c>
      <c r="D70" s="46">
        <v>149074660.98436201</v>
      </c>
      <c r="E70" s="46">
        <v>577443956.69807804</v>
      </c>
      <c r="F70" s="46">
        <v>208973489.12920401</v>
      </c>
      <c r="G70" s="46">
        <v>19533925.127221402</v>
      </c>
      <c r="H70" s="46">
        <v>37122834.262872599</v>
      </c>
      <c r="I70" s="46">
        <v>5504123.0709887501</v>
      </c>
      <c r="J70" s="46">
        <v>38181067.200520001</v>
      </c>
      <c r="K70" s="46">
        <v>1341959348.3564</v>
      </c>
      <c r="M70" t="s">
        <v>44</v>
      </c>
      <c r="N70" s="46" t="e">
        <v>#NAME?</v>
      </c>
      <c r="O70" s="46" t="e">
        <v>#NAME?</v>
      </c>
      <c r="P70" s="46" t="e">
        <v>#NAME?</v>
      </c>
      <c r="Q70" s="46" t="e">
        <v>#NAME?</v>
      </c>
      <c r="R70" s="46" t="e">
        <v>#NAME?</v>
      </c>
      <c r="S70" s="46" t="e">
        <v>#NAME?</v>
      </c>
      <c r="T70" s="46" t="e">
        <v>#NAME?</v>
      </c>
      <c r="U70" s="46" t="e">
        <v>#NAME?</v>
      </c>
      <c r="V70" s="46" t="e">
        <v>#NAME?</v>
      </c>
      <c r="X70" s="11" t="e">
        <f t="array" ref="X70">RANK(AH70,($AH$62:$AH$75))</f>
        <v>#NAME?</v>
      </c>
      <c r="Y70" t="s">
        <v>44</v>
      </c>
      <c r="Z70" s="46" t="e">
        <v>#NAME?</v>
      </c>
      <c r="AA70" s="46" t="e">
        <v>#NAME?</v>
      </c>
      <c r="AB70" s="46" t="e">
        <v>#NAME?</v>
      </c>
      <c r="AC70" s="46" t="e">
        <v>#NAME?</v>
      </c>
      <c r="AD70" s="46" t="e">
        <v>#NAME?</v>
      </c>
      <c r="AE70" s="46" t="e">
        <v>#NAME?</v>
      </c>
      <c r="AF70" s="46" t="e">
        <v>#NAME?</v>
      </c>
      <c r="AG70" s="46" t="e">
        <v>#NAME?</v>
      </c>
      <c r="AH70" s="46" t="e" cm="1">
        <f t="array" ref="AH70">SUM(ABS(Z70:AG70)/2)</f>
        <v>#NAME?</v>
      </c>
      <c r="AK70" t="s">
        <v>44</v>
      </c>
      <c r="AL70" s="46" t="str">
        <v/>
      </c>
      <c r="AM70" s="46" t="str">
        <v/>
      </c>
      <c r="AN70" s="46" t="str">
        <v/>
      </c>
      <c r="AO70" s="46" t="str">
        <v/>
      </c>
      <c r="AP70" s="46" t="str">
        <v/>
      </c>
      <c r="AQ70" s="46" t="str">
        <v/>
      </c>
      <c r="AR70" s="46" t="str">
        <v/>
      </c>
      <c r="AS70" s="46" t="str">
        <v/>
      </c>
      <c r="AT70" s="46" t="str">
        <v/>
      </c>
    </row>
    <row r="71" spans="2:46">
      <c r="B71" t="str">
        <v>Non-State sector</v>
      </c>
      <c r="C71" s="46">
        <v>8355495009.4429083</v>
      </c>
      <c r="D71" s="46">
        <v>6939712325.8328829</v>
      </c>
      <c r="E71" s="46">
        <v>5652948649.0132389</v>
      </c>
      <c r="F71" s="46">
        <v>3058053222.8871541</v>
      </c>
      <c r="G71" s="46">
        <v>1838767999.0468805</v>
      </c>
      <c r="H71" s="46">
        <v>610166794.6121583</v>
      </c>
      <c r="I71" s="46">
        <v>556760047.79994845</v>
      </c>
      <c r="J71" s="46">
        <v>249611862.01937434</v>
      </c>
      <c r="K71" s="46">
        <v>27261515910.654572</v>
      </c>
      <c r="M71" t="s">
        <v>46</v>
      </c>
      <c r="N71" s="46" t="e">
        <v>#NAME?</v>
      </c>
      <c r="O71" s="46" t="e">
        <v>#NAME?</v>
      </c>
      <c r="P71" s="46" t="e">
        <v>#NAME?</v>
      </c>
      <c r="Q71" s="46" t="e">
        <v>#NAME?</v>
      </c>
      <c r="R71" s="46" t="e">
        <v>#NAME?</v>
      </c>
      <c r="S71" s="46" t="e">
        <v>#NAME?</v>
      </c>
      <c r="T71" s="46" t="e">
        <v>#NAME?</v>
      </c>
      <c r="U71" s="46" t="e">
        <v>#NAME?</v>
      </c>
      <c r="V71" s="46" t="e">
        <v>#NAME?</v>
      </c>
      <c r="X71" s="11" t="e">
        <f t="array" ref="X71">RANK(AH71,($AH$62:$AH$75))</f>
        <v>#NAME?</v>
      </c>
      <c r="Y71" t="s">
        <v>46</v>
      </c>
      <c r="Z71" s="46" t="e">
        <v>#NAME?</v>
      </c>
      <c r="AA71" s="46" t="e">
        <v>#NAME?</v>
      </c>
      <c r="AB71" s="46" t="e">
        <v>#NAME?</v>
      </c>
      <c r="AC71" s="46" t="e">
        <v>#NAME?</v>
      </c>
      <c r="AD71" s="46" t="e">
        <v>#NAME?</v>
      </c>
      <c r="AE71" s="46" t="e">
        <v>#NAME?</v>
      </c>
      <c r="AF71" s="46" t="e">
        <v>#NAME?</v>
      </c>
      <c r="AG71" s="46" t="e">
        <v>#NAME?</v>
      </c>
      <c r="AH71" s="46" t="e" cm="1">
        <f t="array" ref="AH71">SUM(ABS(Z71:AG71)/2)</f>
        <v>#NAME?</v>
      </c>
      <c r="AK71" t="s">
        <v>46</v>
      </c>
      <c r="AL71" s="46" t="str">
        <v/>
      </c>
      <c r="AM71" s="46" t="str">
        <v/>
      </c>
      <c r="AN71" s="46" t="str">
        <v/>
      </c>
      <c r="AO71" s="46" t="str">
        <v/>
      </c>
      <c r="AP71" s="46" t="str">
        <v/>
      </c>
      <c r="AQ71" s="46" t="str">
        <v/>
      </c>
      <c r="AR71" s="46" t="str">
        <v/>
      </c>
      <c r="AS71" s="46" t="str">
        <v/>
      </c>
      <c r="AT71" s="46" t="str">
        <v/>
      </c>
    </row>
    <row r="72" spans="2:46">
      <c r="B72" t="str">
        <v>Road length</v>
      </c>
      <c r="C72" s="46">
        <v>354953002.52919304</v>
      </c>
      <c r="D72" s="46">
        <v>235234659.10198599</v>
      </c>
      <c r="E72" s="46">
        <v>323498835.36405289</v>
      </c>
      <c r="F72" s="46">
        <v>201514246.19958049</v>
      </c>
      <c r="G72" s="46">
        <v>116218339.01338239</v>
      </c>
      <c r="H72" s="46">
        <v>31164858.350131441</v>
      </c>
      <c r="I72" s="46">
        <v>10269075.34814487</v>
      </c>
      <c r="J72" s="46">
        <v>84404895.343516245</v>
      </c>
      <c r="K72" s="46">
        <v>1357257911.2499881</v>
      </c>
      <c r="M72" t="s">
        <v>60</v>
      </c>
      <c r="N72" s="46" t="e">
        <v>#NAME?</v>
      </c>
      <c r="O72" s="46" t="e">
        <v>#NAME?</v>
      </c>
      <c r="P72" s="46" t="e">
        <v>#NAME?</v>
      </c>
      <c r="Q72" s="46" t="e">
        <v>#NAME?</v>
      </c>
      <c r="R72" s="46" t="e">
        <v>#NAME?</v>
      </c>
      <c r="S72" s="46" t="e">
        <v>#NAME?</v>
      </c>
      <c r="T72" s="46" t="e">
        <v>#NAME?</v>
      </c>
      <c r="U72" s="46" t="e">
        <v>#NAME?</v>
      </c>
      <c r="V72" s="46" t="e">
        <v>#NAME?</v>
      </c>
      <c r="X72" s="11" t="e">
        <f t="array" ref="X72">RANK(AH72,($AH$62:$AH$75))</f>
        <v>#NAME?</v>
      </c>
      <c r="Y72" t="s">
        <v>60</v>
      </c>
      <c r="Z72" s="46" t="e">
        <v>#NAME?</v>
      </c>
      <c r="AA72" s="46" t="e">
        <v>#NAME?</v>
      </c>
      <c r="AB72" s="46" t="e">
        <v>#NAME?</v>
      </c>
      <c r="AC72" s="46" t="e">
        <v>#NAME?</v>
      </c>
      <c r="AD72" s="46" t="e">
        <v>#NAME?</v>
      </c>
      <c r="AE72" s="46" t="e">
        <v>#NAME?</v>
      </c>
      <c r="AF72" s="46" t="e">
        <v>#NAME?</v>
      </c>
      <c r="AG72" s="46" t="e">
        <v>#NAME?</v>
      </c>
      <c r="AH72" s="46" t="e" cm="1">
        <f t="array" ref="AH72">SUM(ABS(Z72:AG72)/2)</f>
        <v>#NAME?</v>
      </c>
      <c r="AK72" t="s">
        <v>60</v>
      </c>
      <c r="AL72" s="46" t="str">
        <v/>
      </c>
      <c r="AM72" s="46" t="str">
        <v/>
      </c>
      <c r="AN72" s="46" t="str">
        <v/>
      </c>
      <c r="AO72" s="46" t="str">
        <v/>
      </c>
      <c r="AP72" s="46" t="str">
        <v/>
      </c>
      <c r="AQ72" s="46" t="str">
        <v/>
      </c>
      <c r="AR72" s="46" t="str">
        <v/>
      </c>
      <c r="AS72" s="46" t="str">
        <v/>
      </c>
      <c r="AT72" s="46" t="str">
        <v/>
      </c>
    </row>
    <row r="73" spans="2:46">
      <c r="B73" t="str">
        <v>Traffic volume</v>
      </c>
      <c r="C73" s="46">
        <v>1204200565.892262</v>
      </c>
      <c r="D73" s="46">
        <v>1031079153.886107</v>
      </c>
      <c r="E73" s="46">
        <v>879627099.99374294</v>
      </c>
      <c r="F73" s="46">
        <v>439731458.81395501</v>
      </c>
      <c r="G73" s="46">
        <v>305672599.82669199</v>
      </c>
      <c r="H73" s="46">
        <v>92830217.445220694</v>
      </c>
      <c r="I73" s="46">
        <v>45975657.749845803</v>
      </c>
      <c r="J73" s="46">
        <v>38610265.938450798</v>
      </c>
      <c r="K73" s="46">
        <v>4037727019.5462799</v>
      </c>
      <c r="M73" t="s">
        <v>42</v>
      </c>
      <c r="N73" s="46" t="e">
        <v>#NAME?</v>
      </c>
      <c r="O73" s="46" t="e">
        <v>#NAME?</v>
      </c>
      <c r="P73" s="46" t="e">
        <v>#NAME?</v>
      </c>
      <c r="Q73" s="46" t="e">
        <v>#NAME?</v>
      </c>
      <c r="R73" s="46" t="e">
        <v>#NAME?</v>
      </c>
      <c r="S73" s="46" t="e">
        <v>#NAME?</v>
      </c>
      <c r="T73" s="46" t="e">
        <v>#NAME?</v>
      </c>
      <c r="U73" s="46" t="e">
        <v>#NAME?</v>
      </c>
      <c r="V73" s="46" t="e">
        <v>#NAME?</v>
      </c>
      <c r="X73" s="11" t="e">
        <f t="array" ref="X73">RANK(AH73,($AH$62:$AH$75))</f>
        <v>#NAME?</v>
      </c>
      <c r="Y73" t="s">
        <v>42</v>
      </c>
      <c r="Z73" s="46" t="e">
        <v>#NAME?</v>
      </c>
      <c r="AA73" s="46" t="e">
        <v>#NAME?</v>
      </c>
      <c r="AB73" s="46" t="e">
        <v>#NAME?</v>
      </c>
      <c r="AC73" s="46" t="e">
        <v>#NAME?</v>
      </c>
      <c r="AD73" s="46" t="e">
        <v>#NAME?</v>
      </c>
      <c r="AE73" s="46" t="e">
        <v>#NAME?</v>
      </c>
      <c r="AF73" s="46" t="e">
        <v>#NAME?</v>
      </c>
      <c r="AG73" s="46" t="e">
        <v>#NAME?</v>
      </c>
      <c r="AH73" s="46" t="e" cm="1">
        <f t="array" ref="AH73">SUM(ABS(Z73:AG73)/2)</f>
        <v>#NAME?</v>
      </c>
      <c r="AK73" t="s">
        <v>42</v>
      </c>
      <c r="AL73" s="46" t="str">
        <v/>
      </c>
      <c r="AM73" s="46" t="str">
        <v/>
      </c>
      <c r="AN73" s="46" t="str">
        <v/>
      </c>
      <c r="AO73" s="46" t="str">
        <v/>
      </c>
      <c r="AP73" s="46" t="str">
        <v/>
      </c>
      <c r="AQ73" s="46" t="str">
        <v/>
      </c>
      <c r="AR73" s="46" t="str">
        <v/>
      </c>
      <c r="AS73" s="46" t="str">
        <v/>
      </c>
      <c r="AT73" s="46" t="str">
        <v/>
      </c>
    </row>
    <row r="74" spans="2:46">
      <c r="B74" t="str">
        <v>Urban centre characteristics</v>
      </c>
      <c r="C74" s="46">
        <v>5991988249.9073381</v>
      </c>
      <c r="D74" s="46">
        <v>4323649571.7073145</v>
      </c>
      <c r="E74" s="46">
        <v>2290115699.3476558</v>
      </c>
      <c r="F74" s="46">
        <v>1242430750.157815</v>
      </c>
      <c r="G74" s="46">
        <v>749395716.08403146</v>
      </c>
      <c r="H74" s="46">
        <v>119916648.85261609</v>
      </c>
      <c r="I74" s="46">
        <v>189755421.77613619</v>
      </c>
      <c r="J74" s="46">
        <v>60902099.491492957</v>
      </c>
      <c r="K74" s="46">
        <v>14968154157.324423</v>
      </c>
      <c r="M74" t="s">
        <v>84</v>
      </c>
      <c r="N74" s="46" t="e">
        <v>#NAME?</v>
      </c>
      <c r="O74" s="46" t="e">
        <v>#NAME?</v>
      </c>
      <c r="P74" s="46" t="e">
        <v>#NAME?</v>
      </c>
      <c r="Q74" s="46" t="e">
        <v>#NAME?</v>
      </c>
      <c r="R74" s="46" t="e">
        <v>#NAME?</v>
      </c>
      <c r="S74" s="46" t="e">
        <v>#NAME?</v>
      </c>
      <c r="T74" s="46" t="e">
        <v>#NAME?</v>
      </c>
      <c r="U74" s="46" t="e">
        <v>#NAME?</v>
      </c>
      <c r="V74" s="46" t="e">
        <v>#NAME?</v>
      </c>
      <c r="X74" s="11" t="e">
        <f t="array" ref="X74">RANK(AH74,($AH$62:$AH$75))</f>
        <v>#NAME?</v>
      </c>
      <c r="Y74" t="s">
        <v>84</v>
      </c>
      <c r="Z74" s="46" t="e">
        <v>#NAME?</v>
      </c>
      <c r="AA74" s="46" t="e">
        <v>#NAME?</v>
      </c>
      <c r="AB74" s="46" t="e">
        <v>#NAME?</v>
      </c>
      <c r="AC74" s="46" t="e">
        <v>#NAME?</v>
      </c>
      <c r="AD74" s="46" t="e">
        <v>#NAME?</v>
      </c>
      <c r="AE74" s="46" t="e">
        <v>#NAME?</v>
      </c>
      <c r="AF74" s="46" t="e">
        <v>#NAME?</v>
      </c>
      <c r="AG74" s="46" t="e">
        <v>#NAME?</v>
      </c>
      <c r="AH74" s="46" t="e" cm="1">
        <f t="array" ref="AH74">SUM(ABS(Z74:AG74)/2)</f>
        <v>#NAME?</v>
      </c>
      <c r="AK74" t="s">
        <v>84</v>
      </c>
      <c r="AL74" s="46" t="str">
        <v/>
      </c>
      <c r="AM74" s="46" t="str">
        <v/>
      </c>
      <c r="AN74" s="46" t="str">
        <v/>
      </c>
      <c r="AO74" s="46" t="str">
        <v/>
      </c>
      <c r="AP74" s="46" t="str">
        <v/>
      </c>
      <c r="AQ74" s="46" t="str">
        <v/>
      </c>
      <c r="AR74" s="46" t="str">
        <v/>
      </c>
      <c r="AS74" s="46" t="str">
        <v/>
      </c>
      <c r="AT74" s="46" t="str">
        <v/>
      </c>
    </row>
    <row r="75" spans="2:46">
      <c r="B75" t="str">
        <v>Wage costs</v>
      </c>
      <c r="C75" s="46">
        <v>290401456.36283273</v>
      </c>
      <c r="D75" s="46">
        <v>-153833491.86666286</v>
      </c>
      <c r="E75" s="46">
        <v>-218253001.95609775</v>
      </c>
      <c r="F75" s="46">
        <v>302994388.98574936</v>
      </c>
      <c r="G75" s="46">
        <v>-295356518.82064027</v>
      </c>
      <c r="H75" s="46">
        <v>-186157949.19304013</v>
      </c>
      <c r="I75" s="46">
        <v>114766531.45135033</v>
      </c>
      <c r="J75" s="46">
        <v>137415187.32397589</v>
      </c>
      <c r="K75" s="46">
        <v>-8023397.7125327727</v>
      </c>
      <c r="M75" t="s">
        <v>35</v>
      </c>
      <c r="N75" s="46" t="e">
        <v>#NAME?</v>
      </c>
      <c r="O75" s="46" t="e">
        <v>#NAME?</v>
      </c>
      <c r="P75" s="46" t="e">
        <v>#NAME?</v>
      </c>
      <c r="Q75" s="46" t="e">
        <v>#NAME?</v>
      </c>
      <c r="R75" s="46" t="e">
        <v>#NAME?</v>
      </c>
      <c r="S75" s="46" t="e">
        <v>#NAME?</v>
      </c>
      <c r="T75" s="46" t="e">
        <v>#NAME?</v>
      </c>
      <c r="U75" s="46" t="e">
        <v>#NAME?</v>
      </c>
      <c r="V75" s="46" t="e">
        <v>#NAME?</v>
      </c>
      <c r="X75" s="11" t="e">
        <f t="array" ref="X75">RANK(AH75,($AH$62:$AH$75))</f>
        <v>#NAME?</v>
      </c>
      <c r="Y75" t="s">
        <v>35</v>
      </c>
      <c r="Z75" s="46" t="e">
        <v>#NAME?</v>
      </c>
      <c r="AA75" s="46" t="e">
        <v>#NAME?</v>
      </c>
      <c r="AB75" s="46" t="e">
        <v>#NAME?</v>
      </c>
      <c r="AC75" s="46" t="e">
        <v>#NAME?</v>
      </c>
      <c r="AD75" s="46" t="e">
        <v>#NAME?</v>
      </c>
      <c r="AE75" s="46" t="e">
        <v>#NAME?</v>
      </c>
      <c r="AF75" s="46" t="e">
        <v>#NAME?</v>
      </c>
      <c r="AG75" s="46" t="e">
        <v>#NAME?</v>
      </c>
      <c r="AH75" s="46" t="e" cm="1">
        <f t="array" ref="AH75">SUM(ABS(Z75:AG75)/2)</f>
        <v>#NAME?</v>
      </c>
      <c r="AK75" t="s">
        <v>35</v>
      </c>
      <c r="AL75" s="46" t="str">
        <v/>
      </c>
      <c r="AM75" s="46" t="str">
        <v/>
      </c>
      <c r="AN75" s="46" t="str">
        <v/>
      </c>
      <c r="AO75" s="46" t="str">
        <v/>
      </c>
      <c r="AP75" s="46" t="str">
        <v/>
      </c>
      <c r="AQ75" s="46" t="str">
        <v/>
      </c>
      <c r="AR75" s="46" t="str">
        <v/>
      </c>
      <c r="AS75" s="46" t="str">
        <v/>
      </c>
      <c r="AT75" s="46" t="str">
        <v/>
      </c>
    </row>
    <row r="76" spans="2:46" ht="15">
      <c r="Y76" s="59" t="s">
        <v>101</v>
      </c>
      <c r="Z76" s="65" t="e">
        <f>SUM(Z62:Z75)</f>
        <v>#NAME?</v>
      </c>
      <c r="AA76" s="65" t="e">
        <f t="shared" ref="AA76:AG76" si="1">SUM(AA62:AA75)</f>
        <v>#NAME?</v>
      </c>
      <c r="AB76" s="65" t="e">
        <f t="shared" si="1"/>
        <v>#NAME?</v>
      </c>
      <c r="AC76" s="65" t="e">
        <f t="shared" si="1"/>
        <v>#NAME?</v>
      </c>
      <c r="AD76" s="65" t="e">
        <f t="shared" si="1"/>
        <v>#NAME?</v>
      </c>
      <c r="AE76" s="65" t="e">
        <f t="shared" si="1"/>
        <v>#NAME?</v>
      </c>
      <c r="AF76" s="65" t="e">
        <f t="shared" si="1"/>
        <v>#NAME?</v>
      </c>
      <c r="AG76" s="65" t="e">
        <f t="shared" si="1"/>
        <v>#NAME?</v>
      </c>
      <c r="AH76" s="65" t="e" cm="1">
        <f t="array" ref="AH76">SUM(ABS(Z76:AG76)/2)</f>
        <v>#NAME?</v>
      </c>
      <c r="AK76" t="s">
        <v>101</v>
      </c>
      <c r="AL76" s="46" t="str">
        <v/>
      </c>
      <c r="AM76" s="46" t="str">
        <v/>
      </c>
      <c r="AN76" s="46" t="str">
        <v/>
      </c>
      <c r="AO76" s="46" t="str">
        <v/>
      </c>
      <c r="AP76" s="46" t="str">
        <v/>
      </c>
      <c r="AQ76" s="46" t="str">
        <v/>
      </c>
      <c r="AR76" s="46" t="str">
        <v/>
      </c>
      <c r="AS76" s="46" t="str">
        <v/>
      </c>
      <c r="AT76" s="46" t="str">
        <v/>
      </c>
    </row>
    <row r="77" spans="2:46">
      <c r="B77" t="s">
        <v>130</v>
      </c>
      <c r="C77" s="11" t="e">
        <f t="array" ref="C77:K77">label_StateTotal</f>
        <v>#NAME?</v>
      </c>
      <c r="D77" s="11" t="e">
        <v>#NAME?</v>
      </c>
      <c r="E77" s="11" t="e">
        <v>#NAME?</v>
      </c>
      <c r="F77" s="11" t="e">
        <v>#NAME?</v>
      </c>
      <c r="G77" s="11" t="e">
        <v>#NAME?</v>
      </c>
      <c r="H77" s="11" t="e">
        <v>#NAME?</v>
      </c>
      <c r="I77" s="11" t="e">
        <v>#NAME?</v>
      </c>
      <c r="J77" s="11" t="e">
        <v>#NAME?</v>
      </c>
      <c r="K77" s="11" t="e">
        <v>#NAME?</v>
      </c>
      <c r="M77" t="s">
        <v>130</v>
      </c>
      <c r="Y77" t="s">
        <v>130</v>
      </c>
      <c r="Z77" s="11" t="e">
        <f t="array" ref="Z77:AH77">label_StateAve</f>
        <v>#NAME?</v>
      </c>
      <c r="AA77" s="11" t="e">
        <v>#NAME?</v>
      </c>
      <c r="AB77" s="11" t="e">
        <v>#NAME?</v>
      </c>
      <c r="AC77" s="11" t="e">
        <v>#NAME?</v>
      </c>
      <c r="AD77" s="11" t="e">
        <v>#NAME?</v>
      </c>
      <c r="AE77" s="11" t="e">
        <v>#NAME?</v>
      </c>
      <c r="AF77" s="11" t="e">
        <v>#NAME?</v>
      </c>
      <c r="AG77" s="11" t="e">
        <v>#NAME?</v>
      </c>
      <c r="AH77" s="11" t="e">
        <v>#NAME?</v>
      </c>
      <c r="AK77" t="s">
        <v>130</v>
      </c>
      <c r="AL77" s="46" t="str">
        <v/>
      </c>
      <c r="AM77" s="46" t="str">
        <v/>
      </c>
      <c r="AN77" s="46" t="str">
        <v/>
      </c>
      <c r="AO77" s="46" t="str">
        <v/>
      </c>
      <c r="AP77" s="46" t="str">
        <v/>
      </c>
      <c r="AQ77" s="46" t="str">
        <v/>
      </c>
      <c r="AR77" s="46" t="str">
        <v/>
      </c>
      <c r="AS77" s="46" t="str">
        <v/>
      </c>
      <c r="AT77" s="46" t="str">
        <v/>
      </c>
    </row>
    <row r="78" spans="2:46">
      <c r="B78" t="str">
        <f t="array" ref="B78:K85">M29:V36</f>
        <v>Age</v>
      </c>
      <c r="C78" s="46">
        <v>193483876.72256684</v>
      </c>
      <c r="D78" s="46">
        <v>-41661982.490946725</v>
      </c>
      <c r="E78" s="46">
        <v>-163195533.69663915</v>
      </c>
      <c r="F78" s="46">
        <v>-77191577.890265584</v>
      </c>
      <c r="G78" s="46">
        <v>161057439.74286029</v>
      </c>
      <c r="H78" s="46">
        <v>-4595991.2559575122</v>
      </c>
      <c r="I78" s="46">
        <v>-18902101.223255951</v>
      </c>
      <c r="J78" s="46">
        <v>-50343558.624226339</v>
      </c>
      <c r="K78" s="46">
        <v>-1349428.715863572</v>
      </c>
      <c r="M78" t="s">
        <v>37</v>
      </c>
      <c r="N78" s="46" t="e">
        <f t="array" ref="N78:V85">Population_ApplicationPeriodWithTotal/Population_ApplicationYearTotal*K78:K85</f>
        <v>#NAME?</v>
      </c>
      <c r="O78" s="46" t="e">
        <v>#NAME?</v>
      </c>
      <c r="P78" s="46" t="e">
        <v>#NAME?</v>
      </c>
      <c r="Q78" s="46" t="e">
        <v>#NAME?</v>
      </c>
      <c r="R78" s="46" t="e">
        <v>#NAME?</v>
      </c>
      <c r="S78" s="46" t="e">
        <v>#NAME?</v>
      </c>
      <c r="T78" s="46" t="e">
        <v>#NAME?</v>
      </c>
      <c r="U78" s="46" t="e">
        <v>#NAME?</v>
      </c>
      <c r="V78" s="46" t="e">
        <v>#NAME?</v>
      </c>
      <c r="X78" t="e">
        <f>RANK(AH78,($AH$78:$AH$85))</f>
        <v>#NAME?</v>
      </c>
      <c r="Y78" t="s">
        <v>37</v>
      </c>
      <c r="Z78" s="46" t="e">
        <f t="array" ref="Z78:AG85">C78:J85-N78:U85</f>
        <v>#NAME?</v>
      </c>
      <c r="AA78" s="46" t="e">
        <v>#NAME?</v>
      </c>
      <c r="AB78" s="46" t="e">
        <v>#NAME?</v>
      </c>
      <c r="AC78" s="46" t="e">
        <v>#NAME?</v>
      </c>
      <c r="AD78" s="46" t="e">
        <v>#NAME?</v>
      </c>
      <c r="AE78" s="46" t="e">
        <v>#NAME?</v>
      </c>
      <c r="AF78" s="46" t="e">
        <v>#NAME?</v>
      </c>
      <c r="AG78" s="46" t="e">
        <v>#NAME?</v>
      </c>
      <c r="AH78" s="46" t="e" cm="1">
        <f t="array" ref="AH78">SUM(ABS(Z78:AG78)/2)</f>
        <v>#NAME?</v>
      </c>
      <c r="AK78" t="s">
        <v>37</v>
      </c>
      <c r="AL78" s="46" t="str">
        <v/>
      </c>
      <c r="AM78" s="46" t="str">
        <v/>
      </c>
      <c r="AN78" s="46" t="str">
        <v/>
      </c>
      <c r="AO78" s="46" t="str">
        <v/>
      </c>
      <c r="AP78" s="46" t="str">
        <v/>
      </c>
      <c r="AQ78" s="46" t="str">
        <v/>
      </c>
      <c r="AR78" s="46" t="str">
        <v/>
      </c>
      <c r="AS78" s="46" t="str">
        <v/>
      </c>
      <c r="AT78" s="46" t="str">
        <v/>
      </c>
    </row>
    <row r="79" spans="2:46">
      <c r="B79" t="str">
        <v>Household size</v>
      </c>
      <c r="C79" s="46">
        <v>-18396893.650009502</v>
      </c>
      <c r="D79" s="46">
        <v>1660154.4289607001</v>
      </c>
      <c r="E79" s="46">
        <v>-468823.27031828102</v>
      </c>
      <c r="F79" s="46">
        <v>1248587.1440023601</v>
      </c>
      <c r="G79" s="46">
        <v>12473793.0254308</v>
      </c>
      <c r="H79" s="46">
        <v>5860108.7887999313</v>
      </c>
      <c r="I79" s="46">
        <v>772282.18769929791</v>
      </c>
      <c r="J79" s="46">
        <v>-3331943.0297378199</v>
      </c>
      <c r="K79" s="46">
        <v>-182734.37517256101</v>
      </c>
      <c r="M79" t="s">
        <v>47</v>
      </c>
      <c r="N79" s="46" t="e">
        <v>#NAME?</v>
      </c>
      <c r="O79" s="46" t="e">
        <v>#NAME?</v>
      </c>
      <c r="P79" s="46" t="e">
        <v>#NAME?</v>
      </c>
      <c r="Q79" s="46" t="e">
        <v>#NAME?</v>
      </c>
      <c r="R79" s="46" t="e">
        <v>#NAME?</v>
      </c>
      <c r="S79" s="46" t="e">
        <v>#NAME?</v>
      </c>
      <c r="T79" s="46" t="e">
        <v>#NAME?</v>
      </c>
      <c r="U79" s="46" t="e">
        <v>#NAME?</v>
      </c>
      <c r="V79" s="46" t="e">
        <v>#NAME?</v>
      </c>
      <c r="X79" s="11" t="e">
        <f t="shared" ref="X79:X85" si="2">RANK(AH79,($AH$78:$AH$85))</f>
        <v>#NAME?</v>
      </c>
      <c r="Y79" t="s">
        <v>47</v>
      </c>
      <c r="Z79" s="46" t="e">
        <v>#NAME?</v>
      </c>
      <c r="AA79" s="46" t="e">
        <v>#NAME?</v>
      </c>
      <c r="AB79" s="46" t="e">
        <v>#NAME?</v>
      </c>
      <c r="AC79" s="46" t="e">
        <v>#NAME?</v>
      </c>
      <c r="AD79" s="46" t="e">
        <v>#NAME?</v>
      </c>
      <c r="AE79" s="46" t="e">
        <v>#NAME?</v>
      </c>
      <c r="AF79" s="46" t="e">
        <v>#NAME?</v>
      </c>
      <c r="AG79" s="46" t="e">
        <v>#NAME?</v>
      </c>
      <c r="AH79" s="46" t="e" cm="1">
        <f t="array" ref="AH79">SUM(ABS(Z79:AG79)/2)</f>
        <v>#NAME?</v>
      </c>
      <c r="AK79" t="s">
        <v>47</v>
      </c>
      <c r="AL79" s="46" t="str">
        <v/>
      </c>
      <c r="AM79" s="46" t="str">
        <v/>
      </c>
      <c r="AN79" s="46" t="str">
        <v/>
      </c>
      <c r="AO79" s="46" t="str">
        <v/>
      </c>
      <c r="AP79" s="46" t="str">
        <v/>
      </c>
      <c r="AQ79" s="46" t="str">
        <v/>
      </c>
      <c r="AR79" s="46" t="str">
        <v/>
      </c>
      <c r="AS79" s="46" t="str">
        <v/>
      </c>
      <c r="AT79" s="46" t="str">
        <v/>
      </c>
    </row>
    <row r="80" spans="2:46">
      <c r="B80" t="str">
        <v>NDIS</v>
      </c>
      <c r="C80" s="46">
        <v>2803481165.5116901</v>
      </c>
      <c r="D80" s="46">
        <v>2201217765.6427999</v>
      </c>
      <c r="E80" s="46">
        <v>1754268738.9054799</v>
      </c>
      <c r="F80" s="46">
        <v>904049239.985461</v>
      </c>
      <c r="G80" s="46">
        <v>621102754.30422902</v>
      </c>
      <c r="H80" s="46">
        <v>195311850.33467299</v>
      </c>
      <c r="I80" s="46">
        <v>144928227.874347</v>
      </c>
      <c r="J80" s="46">
        <v>85564363.099280506</v>
      </c>
      <c r="K80" s="46">
        <v>8709924105.6579609</v>
      </c>
      <c r="M80" t="s">
        <v>81</v>
      </c>
      <c r="N80" s="46" t="e">
        <v>#NAME?</v>
      </c>
      <c r="O80" s="46" t="e">
        <v>#NAME?</v>
      </c>
      <c r="P80" s="46" t="e">
        <v>#NAME?</v>
      </c>
      <c r="Q80" s="46" t="e">
        <v>#NAME?</v>
      </c>
      <c r="R80" s="46" t="e">
        <v>#NAME?</v>
      </c>
      <c r="S80" s="46" t="e">
        <v>#NAME?</v>
      </c>
      <c r="T80" s="46" t="e">
        <v>#NAME?</v>
      </c>
      <c r="U80" s="46" t="e">
        <v>#NAME?</v>
      </c>
      <c r="V80" s="46" t="e">
        <v>#NAME?</v>
      </c>
      <c r="X80" s="11" t="e">
        <f t="shared" si="2"/>
        <v>#NAME?</v>
      </c>
      <c r="Y80" t="s">
        <v>81</v>
      </c>
      <c r="Z80" s="46" t="e">
        <v>#NAME?</v>
      </c>
      <c r="AA80" s="46" t="e">
        <v>#NAME?</v>
      </c>
      <c r="AB80" s="46" t="e">
        <v>#NAME?</v>
      </c>
      <c r="AC80" s="46" t="e">
        <v>#NAME?</v>
      </c>
      <c r="AD80" s="46" t="e">
        <v>#NAME?</v>
      </c>
      <c r="AE80" s="46" t="e">
        <v>#NAME?</v>
      </c>
      <c r="AF80" s="46" t="e">
        <v>#NAME?</v>
      </c>
      <c r="AG80" s="46" t="e">
        <v>#NAME?</v>
      </c>
      <c r="AH80" s="46" t="e" cm="1">
        <f t="array" ref="AH80">SUM(ABS(Z80:AG80)/2)</f>
        <v>#NAME?</v>
      </c>
      <c r="AK80" t="s">
        <v>81</v>
      </c>
      <c r="AL80" s="46" t="str">
        <v/>
      </c>
      <c r="AM80" s="46" t="str">
        <v/>
      </c>
      <c r="AN80" s="46" t="str">
        <v/>
      </c>
      <c r="AO80" s="46" t="str">
        <v/>
      </c>
      <c r="AP80" s="46" t="str">
        <v/>
      </c>
      <c r="AQ80" s="46" t="str">
        <v/>
      </c>
      <c r="AR80" s="46" t="str">
        <v/>
      </c>
      <c r="AS80" s="46" t="str">
        <v/>
      </c>
      <c r="AT80" s="46" t="str">
        <v/>
      </c>
    </row>
    <row r="81" spans="2:46">
      <c r="B81" t="str">
        <v>Population dispersion</v>
      </c>
      <c r="C81" s="46">
        <v>-158717314.46063891</v>
      </c>
      <c r="D81" s="46">
        <v>-186166221.44760808</v>
      </c>
      <c r="E81" s="46">
        <v>1706805265.4470487</v>
      </c>
      <c r="F81" s="46">
        <v>994571884.79922485</v>
      </c>
      <c r="G81" s="46">
        <v>384967024.67857599</v>
      </c>
      <c r="H81" s="46">
        <v>543852656.1444248</v>
      </c>
      <c r="I81" s="46">
        <v>-136712944.08632249</v>
      </c>
      <c r="J81" s="46">
        <v>1240171693.1795411</v>
      </c>
      <c r="K81" s="46">
        <v>4388772044.2542496</v>
      </c>
      <c r="M81" t="s">
        <v>74</v>
      </c>
      <c r="N81" s="46" t="e">
        <v>#NAME?</v>
      </c>
      <c r="O81" s="46" t="e">
        <v>#NAME?</v>
      </c>
      <c r="P81" s="46" t="e">
        <v>#NAME?</v>
      </c>
      <c r="Q81" s="46" t="e">
        <v>#NAME?</v>
      </c>
      <c r="R81" s="46" t="e">
        <v>#NAME?</v>
      </c>
      <c r="S81" s="46" t="e">
        <v>#NAME?</v>
      </c>
      <c r="T81" s="46" t="e">
        <v>#NAME?</v>
      </c>
      <c r="U81" s="46" t="e">
        <v>#NAME?</v>
      </c>
      <c r="V81" s="46" t="e">
        <v>#NAME?</v>
      </c>
      <c r="X81" s="11" t="e">
        <f t="shared" si="2"/>
        <v>#NAME?</v>
      </c>
      <c r="Y81" t="s">
        <v>74</v>
      </c>
      <c r="Z81" s="46" t="e">
        <v>#NAME?</v>
      </c>
      <c r="AA81" s="46" t="e">
        <v>#NAME?</v>
      </c>
      <c r="AB81" s="46" t="e">
        <v>#NAME?</v>
      </c>
      <c r="AC81" s="46" t="e">
        <v>#NAME?</v>
      </c>
      <c r="AD81" s="46" t="e">
        <v>#NAME?</v>
      </c>
      <c r="AE81" s="46" t="e">
        <v>#NAME?</v>
      </c>
      <c r="AF81" s="46" t="e">
        <v>#NAME?</v>
      </c>
      <c r="AG81" s="46" t="e">
        <v>#NAME?</v>
      </c>
      <c r="AH81" s="46" t="e" cm="1">
        <f t="array" ref="AH81">SUM(ABS(Z81:AG81)/2)</f>
        <v>#NAME?</v>
      </c>
      <c r="AK81" t="s">
        <v>74</v>
      </c>
      <c r="AL81" s="46" t="str">
        <v/>
      </c>
      <c r="AM81" s="46" t="str">
        <v/>
      </c>
      <c r="AN81" s="46" t="str">
        <v/>
      </c>
      <c r="AO81" s="46" t="str">
        <v/>
      </c>
      <c r="AP81" s="46" t="str">
        <v/>
      </c>
      <c r="AQ81" s="46" t="str">
        <v/>
      </c>
      <c r="AR81" s="46" t="str">
        <v/>
      </c>
      <c r="AS81" s="46" t="str">
        <v/>
      </c>
      <c r="AT81" s="46" t="str">
        <v/>
      </c>
    </row>
    <row r="82" spans="2:46">
      <c r="B82" t="str">
        <v>Indigenous disadvantage</v>
      </c>
      <c r="C82" s="46">
        <v>41032145.917323753</v>
      </c>
      <c r="D82" s="46">
        <v>-41584592.420166202</v>
      </c>
      <c r="E82" s="46">
        <v>-13280249.708644127</v>
      </c>
      <c r="F82" s="46">
        <v>52162502.101128593</v>
      </c>
      <c r="G82" s="46">
        <v>35819365.440883413</v>
      </c>
      <c r="H82" s="46">
        <v>-52130029.924674235</v>
      </c>
      <c r="I82" s="46">
        <v>-6170194.9007540215</v>
      </c>
      <c r="J82" s="46">
        <v>-17316018.637609676</v>
      </c>
      <c r="K82" s="46">
        <v>-1467072.1325124798</v>
      </c>
      <c r="M82" t="s">
        <v>80</v>
      </c>
      <c r="N82" s="46" t="e">
        <v>#NAME?</v>
      </c>
      <c r="O82" s="46" t="e">
        <v>#NAME?</v>
      </c>
      <c r="P82" s="46" t="e">
        <v>#NAME?</v>
      </c>
      <c r="Q82" s="46" t="e">
        <v>#NAME?</v>
      </c>
      <c r="R82" s="46" t="e">
        <v>#NAME?</v>
      </c>
      <c r="S82" s="46" t="e">
        <v>#NAME?</v>
      </c>
      <c r="T82" s="46" t="e">
        <v>#NAME?</v>
      </c>
      <c r="U82" s="46" t="e">
        <v>#NAME?</v>
      </c>
      <c r="V82" s="46" t="e">
        <v>#NAME?</v>
      </c>
      <c r="X82" s="11" t="e">
        <f t="shared" si="2"/>
        <v>#NAME?</v>
      </c>
      <c r="Y82" t="s">
        <v>80</v>
      </c>
      <c r="Z82" s="46" t="e">
        <v>#NAME?</v>
      </c>
      <c r="AA82" s="46" t="e">
        <v>#NAME?</v>
      </c>
      <c r="AB82" s="46" t="e">
        <v>#NAME?</v>
      </c>
      <c r="AC82" s="46" t="e">
        <v>#NAME?</v>
      </c>
      <c r="AD82" s="46" t="e">
        <v>#NAME?</v>
      </c>
      <c r="AE82" s="46" t="e">
        <v>#NAME?</v>
      </c>
      <c r="AF82" s="46" t="e">
        <v>#NAME?</v>
      </c>
      <c r="AG82" s="46" t="e">
        <v>#NAME?</v>
      </c>
      <c r="AH82" s="46" t="e" cm="1">
        <f t="array" ref="AH82">SUM(ABS(Z82:AG82)/2)</f>
        <v>#NAME?</v>
      </c>
      <c r="AK82" t="s">
        <v>80</v>
      </c>
      <c r="AL82" s="46" t="str">
        <v/>
      </c>
      <c r="AM82" s="46" t="str">
        <v/>
      </c>
      <c r="AN82" s="46" t="str">
        <v/>
      </c>
      <c r="AO82" s="46" t="str">
        <v/>
      </c>
      <c r="AP82" s="46" t="str">
        <v/>
      </c>
      <c r="AQ82" s="46" t="str">
        <v/>
      </c>
      <c r="AR82" s="46" t="str">
        <v/>
      </c>
      <c r="AS82" s="46" t="str">
        <v/>
      </c>
      <c r="AT82" s="46" t="str">
        <v/>
      </c>
    </row>
    <row r="83" spans="2:46">
      <c r="B83" t="str">
        <v>Non-Indigenous disadvantage</v>
      </c>
      <c r="C83" s="46">
        <v>1835220071.4028754</v>
      </c>
      <c r="D83" s="46">
        <v>1318723372.0992765</v>
      </c>
      <c r="E83" s="46">
        <v>1337713642.1399813</v>
      </c>
      <c r="F83" s="46">
        <v>390636364.28113192</v>
      </c>
      <c r="G83" s="46">
        <v>746512042.07669628</v>
      </c>
      <c r="H83" s="46">
        <v>253075618.50672093</v>
      </c>
      <c r="I83" s="46">
        <v>-150461023.82639906</v>
      </c>
      <c r="J83" s="46">
        <v>-53045813.509510256</v>
      </c>
      <c r="K83" s="46">
        <v>5678374273.1707726</v>
      </c>
      <c r="M83" t="s">
        <v>79</v>
      </c>
      <c r="N83" s="46" t="e">
        <v>#NAME?</v>
      </c>
      <c r="O83" s="46" t="e">
        <v>#NAME?</v>
      </c>
      <c r="P83" s="46" t="e">
        <v>#NAME?</v>
      </c>
      <c r="Q83" s="46" t="e">
        <v>#NAME?</v>
      </c>
      <c r="R83" s="46" t="e">
        <v>#NAME?</v>
      </c>
      <c r="S83" s="46" t="e">
        <v>#NAME?</v>
      </c>
      <c r="T83" s="46" t="e">
        <v>#NAME?</v>
      </c>
      <c r="U83" s="46" t="e">
        <v>#NAME?</v>
      </c>
      <c r="V83" s="46" t="e">
        <v>#NAME?</v>
      </c>
      <c r="X83" s="11" t="e">
        <f t="shared" si="2"/>
        <v>#NAME?</v>
      </c>
      <c r="Y83" t="s">
        <v>79</v>
      </c>
      <c r="Z83" s="46" t="e">
        <v>#NAME?</v>
      </c>
      <c r="AA83" s="46" t="e">
        <v>#NAME?</v>
      </c>
      <c r="AB83" s="46" t="e">
        <v>#NAME?</v>
      </c>
      <c r="AC83" s="46" t="e">
        <v>#NAME?</v>
      </c>
      <c r="AD83" s="46" t="e">
        <v>#NAME?</v>
      </c>
      <c r="AE83" s="46" t="e">
        <v>#NAME?</v>
      </c>
      <c r="AF83" s="46" t="e">
        <v>#NAME?</v>
      </c>
      <c r="AG83" s="46" t="e">
        <v>#NAME?</v>
      </c>
      <c r="AH83" s="46" t="e" cm="1">
        <f t="array" ref="AH83">SUM(ABS(Z83:AG83)/2)</f>
        <v>#NAME?</v>
      </c>
      <c r="AK83" t="s">
        <v>79</v>
      </c>
      <c r="AL83" s="46" t="str">
        <v/>
      </c>
      <c r="AM83" s="46" t="str">
        <v/>
      </c>
      <c r="AN83" s="46" t="str">
        <v/>
      </c>
      <c r="AO83" s="46" t="str">
        <v/>
      </c>
      <c r="AP83" s="46" t="str">
        <v/>
      </c>
      <c r="AQ83" s="46" t="str">
        <v/>
      </c>
      <c r="AR83" s="46" t="str">
        <v/>
      </c>
      <c r="AS83" s="46" t="str">
        <v/>
      </c>
      <c r="AT83" s="46" t="str">
        <v/>
      </c>
    </row>
    <row r="84" spans="2:46">
      <c r="B84" t="str">
        <v>Indigenous status</v>
      </c>
      <c r="C84" s="46">
        <v>402289493.03251225</v>
      </c>
      <c r="D84" s="46">
        <v>-1564834590.0021555</v>
      </c>
      <c r="E84" s="46">
        <v>963540094.13207328</v>
      </c>
      <c r="F84" s="46">
        <v>300420569.57540506</v>
      </c>
      <c r="G84" s="46">
        <v>-93376891.753315881</v>
      </c>
      <c r="H84" s="46">
        <v>150019096.28408596</v>
      </c>
      <c r="I84" s="46">
        <v>-55514690.955178998</v>
      </c>
      <c r="J84" s="46">
        <v>800574154.63149619</v>
      </c>
      <c r="K84" s="46">
        <v>903117234.94492292</v>
      </c>
      <c r="M84" t="s">
        <v>38</v>
      </c>
      <c r="N84" s="46" t="e">
        <v>#NAME?</v>
      </c>
      <c r="O84" s="46" t="e">
        <v>#NAME?</v>
      </c>
      <c r="P84" s="46" t="e">
        <v>#NAME?</v>
      </c>
      <c r="Q84" s="46" t="e">
        <v>#NAME?</v>
      </c>
      <c r="R84" s="46" t="e">
        <v>#NAME?</v>
      </c>
      <c r="S84" s="46" t="e">
        <v>#NAME?</v>
      </c>
      <c r="T84" s="46" t="e">
        <v>#NAME?</v>
      </c>
      <c r="U84" s="46" t="e">
        <v>#NAME?</v>
      </c>
      <c r="V84" s="46" t="e">
        <v>#NAME?</v>
      </c>
      <c r="X84" s="11" t="e">
        <f t="shared" si="2"/>
        <v>#NAME?</v>
      </c>
      <c r="Y84" t="s">
        <v>38</v>
      </c>
      <c r="Z84" s="46" t="e">
        <v>#NAME?</v>
      </c>
      <c r="AA84" s="46" t="e">
        <v>#NAME?</v>
      </c>
      <c r="AB84" s="46" t="e">
        <v>#NAME?</v>
      </c>
      <c r="AC84" s="46" t="e">
        <v>#NAME?</v>
      </c>
      <c r="AD84" s="46" t="e">
        <v>#NAME?</v>
      </c>
      <c r="AE84" s="46" t="e">
        <v>#NAME?</v>
      </c>
      <c r="AF84" s="46" t="e">
        <v>#NAME?</v>
      </c>
      <c r="AG84" s="46" t="e">
        <v>#NAME?</v>
      </c>
      <c r="AH84" s="46" t="e" cm="1">
        <f t="array" ref="AH84">SUM(ABS(Z84:AG84)/2)</f>
        <v>#NAME?</v>
      </c>
      <c r="AK84" t="s">
        <v>38</v>
      </c>
      <c r="AL84" s="46" t="str">
        <v/>
      </c>
      <c r="AM84" s="46" t="str">
        <v/>
      </c>
      <c r="AN84" s="46" t="str">
        <v/>
      </c>
      <c r="AO84" s="46" t="str">
        <v/>
      </c>
      <c r="AP84" s="46" t="str">
        <v/>
      </c>
      <c r="AQ84" s="46" t="str">
        <v/>
      </c>
      <c r="AR84" s="46" t="str">
        <v/>
      </c>
      <c r="AS84" s="46" t="str">
        <v/>
      </c>
      <c r="AT84" s="46" t="str">
        <v/>
      </c>
    </row>
    <row r="85" spans="2:46">
      <c r="B85" t="str">
        <v>Socio-demographic composition</v>
      </c>
      <c r="C85" s="46">
        <v>2380316977.4301</v>
      </c>
      <c r="D85" s="46">
        <v>1795545574.5532</v>
      </c>
      <c r="E85" s="46">
        <v>1670253013.85587</v>
      </c>
      <c r="F85" s="46">
        <v>832726814.16945004</v>
      </c>
      <c r="G85" s="46">
        <v>529857847.57984698</v>
      </c>
      <c r="H85" s="46">
        <v>182808782.48259699</v>
      </c>
      <c r="I85" s="46">
        <v>110068059.352238</v>
      </c>
      <c r="J85" s="46">
        <v>143781459.364346</v>
      </c>
      <c r="K85" s="46">
        <v>7645358528.7876396</v>
      </c>
      <c r="M85" t="s">
        <v>33</v>
      </c>
      <c r="N85" s="46" t="e">
        <v>#NAME?</v>
      </c>
      <c r="O85" s="46" t="e">
        <v>#NAME?</v>
      </c>
      <c r="P85" s="46" t="e">
        <v>#NAME?</v>
      </c>
      <c r="Q85" s="46" t="e">
        <v>#NAME?</v>
      </c>
      <c r="R85" s="46" t="e">
        <v>#NAME?</v>
      </c>
      <c r="S85" s="46" t="e">
        <v>#NAME?</v>
      </c>
      <c r="T85" s="46" t="e">
        <v>#NAME?</v>
      </c>
      <c r="U85" s="46" t="e">
        <v>#NAME?</v>
      </c>
      <c r="V85" s="46" t="e">
        <v>#NAME?</v>
      </c>
      <c r="X85" s="11" t="e">
        <f t="shared" si="2"/>
        <v>#NAME?</v>
      </c>
      <c r="Y85" t="s">
        <v>33</v>
      </c>
      <c r="Z85" s="46" t="e">
        <v>#NAME?</v>
      </c>
      <c r="AA85" s="46" t="e">
        <v>#NAME?</v>
      </c>
      <c r="AB85" s="46" t="e">
        <v>#NAME?</v>
      </c>
      <c r="AC85" s="46" t="e">
        <v>#NAME?</v>
      </c>
      <c r="AD85" s="46" t="e">
        <v>#NAME?</v>
      </c>
      <c r="AE85" s="46" t="e">
        <v>#NAME?</v>
      </c>
      <c r="AF85" s="46" t="e">
        <v>#NAME?</v>
      </c>
      <c r="AG85" s="46" t="e">
        <v>#NAME?</v>
      </c>
      <c r="AH85" s="46" t="e" cm="1">
        <f t="array" ref="AH85">SUM(ABS(Z85:AG85)/2)</f>
        <v>#NAME?</v>
      </c>
      <c r="AK85" t="s">
        <v>33</v>
      </c>
      <c r="AL85" s="46" t="str">
        <v/>
      </c>
      <c r="AM85" s="46" t="str">
        <v/>
      </c>
      <c r="AN85" s="46" t="str">
        <v/>
      </c>
      <c r="AO85" s="46" t="str">
        <v/>
      </c>
      <c r="AP85" s="46" t="str">
        <v/>
      </c>
      <c r="AQ85" s="46" t="str">
        <v/>
      </c>
      <c r="AR85" s="46" t="str">
        <v/>
      </c>
      <c r="AS85" s="46" t="str">
        <v/>
      </c>
      <c r="AT85" s="46" t="str">
        <v/>
      </c>
    </row>
    <row r="86" spans="2:46" ht="15">
      <c r="Y86" s="59" t="s">
        <v>111</v>
      </c>
      <c r="Z86" s="65" t="e">
        <f>SUM(Z78:Z85)</f>
        <v>#NAME?</v>
      </c>
      <c r="AA86" s="65" t="e">
        <f t="shared" ref="AA86:AG86" si="3">SUM(AA78:AA85)</f>
        <v>#NAME?</v>
      </c>
      <c r="AB86" s="65" t="e">
        <f t="shared" si="3"/>
        <v>#NAME?</v>
      </c>
      <c r="AC86" s="65" t="e">
        <f t="shared" si="3"/>
        <v>#NAME?</v>
      </c>
      <c r="AD86" s="65" t="e">
        <f t="shared" si="3"/>
        <v>#NAME?</v>
      </c>
      <c r="AE86" s="65" t="e">
        <f t="shared" si="3"/>
        <v>#NAME?</v>
      </c>
      <c r="AF86" s="65" t="e">
        <f t="shared" si="3"/>
        <v>#NAME?</v>
      </c>
      <c r="AG86" s="65" t="e">
        <f t="shared" si="3"/>
        <v>#NAME?</v>
      </c>
      <c r="AH86" s="65" t="e" cm="1">
        <f t="array" ref="AH86">SUM(ABS(Z86:AG86)/2)</f>
        <v>#NAME?</v>
      </c>
      <c r="AK86" t="s">
        <v>111</v>
      </c>
      <c r="AL86" s="46" t="str">
        <v/>
      </c>
      <c r="AM86" s="46" t="str">
        <v/>
      </c>
      <c r="AN86" s="46" t="str">
        <v/>
      </c>
      <c r="AO86" s="46" t="str">
        <v/>
      </c>
      <c r="AP86" s="46" t="str">
        <v/>
      </c>
      <c r="AQ86" s="46" t="str">
        <v/>
      </c>
      <c r="AR86" s="46" t="str">
        <v/>
      </c>
      <c r="AS86" s="46" t="str">
        <v/>
      </c>
      <c r="AT86" s="46" t="str">
        <v/>
      </c>
    </row>
    <row r="87" spans="2:46">
      <c r="B87" t="s">
        <v>131</v>
      </c>
      <c r="C87" s="11" t="e">
        <f t="array" ref="C87:K87">label_StateTotal</f>
        <v>#NAME?</v>
      </c>
      <c r="D87" s="11" t="e">
        <v>#NAME?</v>
      </c>
      <c r="E87" s="11" t="e">
        <v>#NAME?</v>
      </c>
      <c r="F87" s="11" t="e">
        <v>#NAME?</v>
      </c>
      <c r="G87" s="11" t="e">
        <v>#NAME?</v>
      </c>
      <c r="H87" s="11" t="e">
        <v>#NAME?</v>
      </c>
      <c r="I87" s="11" t="e">
        <v>#NAME?</v>
      </c>
      <c r="J87" s="11" t="e">
        <v>#NAME?</v>
      </c>
      <c r="K87" s="11" t="e">
        <v>#NAME?</v>
      </c>
      <c r="M87" t="s">
        <v>131</v>
      </c>
      <c r="Y87" t="s">
        <v>131</v>
      </c>
      <c r="Z87" s="11" t="e">
        <f t="array" ref="Z87:AH87">label_StateAve</f>
        <v>#NAME?</v>
      </c>
      <c r="AA87" s="11" t="e">
        <v>#NAME?</v>
      </c>
      <c r="AB87" s="11" t="e">
        <v>#NAME?</v>
      </c>
      <c r="AC87" s="11" t="e">
        <v>#NAME?</v>
      </c>
      <c r="AD87" s="11" t="e">
        <v>#NAME?</v>
      </c>
      <c r="AE87" s="11" t="e">
        <v>#NAME?</v>
      </c>
      <c r="AF87" s="11" t="e">
        <v>#NAME?</v>
      </c>
      <c r="AG87" s="11" t="e">
        <v>#NAME?</v>
      </c>
      <c r="AH87" s="11" t="e">
        <v>#NAME?</v>
      </c>
      <c r="AK87" t="s">
        <v>131</v>
      </c>
      <c r="AL87" s="46" t="str">
        <v/>
      </c>
      <c r="AM87" s="46" t="str">
        <v/>
      </c>
      <c r="AN87" s="46" t="str">
        <v/>
      </c>
      <c r="AO87" s="46" t="str">
        <v/>
      </c>
      <c r="AP87" s="46" t="str">
        <v/>
      </c>
      <c r="AQ87" s="46" t="str">
        <v/>
      </c>
      <c r="AR87" s="46" t="str">
        <v/>
      </c>
      <c r="AS87" s="46" t="str">
        <v/>
      </c>
      <c r="AT87" s="46" t="str">
        <v/>
      </c>
    </row>
    <row r="88" spans="2:46">
      <c r="B88" t="str">
        <f t="array" ref="B88:K90">M38:V40</f>
        <v>Cost of construction</v>
      </c>
      <c r="C88" s="46">
        <v>48525414.168175198</v>
      </c>
      <c r="D88" s="46">
        <v>-442906221.439686</v>
      </c>
      <c r="E88" s="46">
        <v>5932492.5276178</v>
      </c>
      <c r="F88" s="46">
        <v>284423954.40331751</v>
      </c>
      <c r="G88" s="46">
        <v>-24525636.949162692</v>
      </c>
      <c r="H88" s="46">
        <v>-39817346.085239202</v>
      </c>
      <c r="I88" s="46">
        <v>12396135.374151278</v>
      </c>
      <c r="J88" s="46">
        <v>135172262.22506052</v>
      </c>
      <c r="K88" s="46">
        <v>-20798945.775766294</v>
      </c>
      <c r="M88" t="s">
        <v>86</v>
      </c>
      <c r="N88" s="46" t="e">
        <f t="array" ref="N88:V90">Population_ApplicationPeriodWithTotal/Population_ApplicationYearTotal*K88:K90</f>
        <v>#NAME?</v>
      </c>
      <c r="O88" s="46" t="e">
        <v>#NAME?</v>
      </c>
      <c r="P88" s="46" t="e">
        <v>#NAME?</v>
      </c>
      <c r="Q88" s="46" t="e">
        <v>#NAME?</v>
      </c>
      <c r="R88" s="46" t="e">
        <v>#NAME?</v>
      </c>
      <c r="S88" s="46" t="e">
        <v>#NAME?</v>
      </c>
      <c r="T88" s="46" t="e">
        <v>#NAME?</v>
      </c>
      <c r="U88" s="46" t="e">
        <v>#NAME?</v>
      </c>
      <c r="V88" s="46" t="e">
        <v>#NAME?</v>
      </c>
      <c r="X88" t="e">
        <f>RANK(AH88,($AH$88:$AH$90))</f>
        <v>#NAME?</v>
      </c>
      <c r="Y88" t="s">
        <v>86</v>
      </c>
      <c r="Z88" s="46" t="e">
        <f t="array" ref="Z88:AG90">C88:J90-N88:U90</f>
        <v>#NAME?</v>
      </c>
      <c r="AA88" s="46" t="e">
        <v>#NAME?</v>
      </c>
      <c r="AB88" s="46" t="e">
        <v>#NAME?</v>
      </c>
      <c r="AC88" s="46" t="e">
        <v>#NAME?</v>
      </c>
      <c r="AD88" s="46" t="e">
        <v>#NAME?</v>
      </c>
      <c r="AE88" s="46" t="e">
        <v>#NAME?</v>
      </c>
      <c r="AF88" s="46" t="e">
        <v>#NAME?</v>
      </c>
      <c r="AG88" s="46" t="e">
        <v>#NAME?</v>
      </c>
      <c r="AH88" s="46" t="e" cm="1">
        <f t="array" ref="AH88">SUM(ABS(Z88:AG88)/2)</f>
        <v>#NAME?</v>
      </c>
      <c r="AK88" t="s">
        <v>86</v>
      </c>
      <c r="AL88" s="46" t="str">
        <v/>
      </c>
      <c r="AM88" s="46" t="str">
        <v/>
      </c>
      <c r="AN88" s="46" t="str">
        <v/>
      </c>
      <c r="AO88" s="46" t="str">
        <v/>
      </c>
      <c r="AP88" s="46" t="str">
        <v/>
      </c>
      <c r="AQ88" s="46" t="str">
        <v/>
      </c>
      <c r="AR88" s="46" t="str">
        <v/>
      </c>
      <c r="AS88" s="46" t="str">
        <v/>
      </c>
      <c r="AT88" s="46" t="str">
        <v/>
      </c>
    </row>
    <row r="89" spans="2:46">
      <c r="B89" t="str">
        <v>Capital improvements</v>
      </c>
      <c r="C89" s="46">
        <v>2887851693.7753525</v>
      </c>
      <c r="D89" s="46">
        <v>1864046287.1993372</v>
      </c>
      <c r="E89" s="46">
        <v>1805826767.976661</v>
      </c>
      <c r="F89" s="46">
        <v>1040291300.478192</v>
      </c>
      <c r="G89" s="46">
        <v>570735442.69171798</v>
      </c>
      <c r="H89" s="46">
        <v>152062155.07901505</v>
      </c>
      <c r="I89" s="46">
        <v>22454989.221321009</v>
      </c>
      <c r="J89" s="46">
        <v>392698600.08178639</v>
      </c>
      <c r="K89" s="46">
        <v>8735967236.5033684</v>
      </c>
      <c r="M89" t="s">
        <v>85</v>
      </c>
      <c r="N89" s="46" t="e">
        <v>#NAME?</v>
      </c>
      <c r="O89" s="46" t="e">
        <v>#NAME?</v>
      </c>
      <c r="P89" s="46" t="e">
        <v>#NAME?</v>
      </c>
      <c r="Q89" s="46" t="e">
        <v>#NAME?</v>
      </c>
      <c r="R89" s="46" t="e">
        <v>#NAME?</v>
      </c>
      <c r="S89" s="46" t="e">
        <v>#NAME?</v>
      </c>
      <c r="T89" s="46" t="e">
        <v>#NAME?</v>
      </c>
      <c r="U89" s="46" t="e">
        <v>#NAME?</v>
      </c>
      <c r="V89" s="46" t="e">
        <v>#NAME?</v>
      </c>
      <c r="X89" s="11" t="e">
        <f t="shared" ref="X89:X90" si="4">RANK(AH89,($AH$88:$AH$90))</f>
        <v>#NAME?</v>
      </c>
      <c r="Y89" t="s">
        <v>85</v>
      </c>
      <c r="Z89" s="46" t="e">
        <v>#NAME?</v>
      </c>
      <c r="AA89" s="46" t="e">
        <v>#NAME?</v>
      </c>
      <c r="AB89" s="46" t="e">
        <v>#NAME?</v>
      </c>
      <c r="AC89" s="46" t="e">
        <v>#NAME?</v>
      </c>
      <c r="AD89" s="46" t="e">
        <v>#NAME?</v>
      </c>
      <c r="AE89" s="46" t="e">
        <v>#NAME?</v>
      </c>
      <c r="AF89" s="46" t="e">
        <v>#NAME?</v>
      </c>
      <c r="AG89" s="46" t="e">
        <v>#NAME?</v>
      </c>
      <c r="AH89" s="46" t="e" cm="1">
        <f t="array" ref="AH89">SUM(ABS(Z89:AG89)/2)</f>
        <v>#NAME?</v>
      </c>
      <c r="AK89" t="s">
        <v>85</v>
      </c>
      <c r="AL89" s="46" t="str">
        <v/>
      </c>
      <c r="AM89" s="46" t="str">
        <v/>
      </c>
      <c r="AN89" s="46" t="str">
        <v/>
      </c>
      <c r="AO89" s="46" t="str">
        <v/>
      </c>
      <c r="AP89" s="46" t="str">
        <v/>
      </c>
      <c r="AQ89" s="46" t="str">
        <v/>
      </c>
      <c r="AR89" s="46" t="str">
        <v/>
      </c>
      <c r="AS89" s="46" t="str">
        <v/>
      </c>
      <c r="AT89" s="46" t="str">
        <v/>
      </c>
    </row>
    <row r="90" spans="2:46">
      <c r="B90" t="str">
        <v>Capital requirement</v>
      </c>
      <c r="C90" s="46">
        <v>1974214379.2855465</v>
      </c>
      <c r="D90" s="46">
        <v>2618325501.7973952</v>
      </c>
      <c r="E90" s="46">
        <v>1214631794.5860543</v>
      </c>
      <c r="F90" s="46">
        <v>158796732.30853516</v>
      </c>
      <c r="G90" s="46">
        <v>132660941.34987208</v>
      </c>
      <c r="H90" s="46">
        <v>84971292.69462125</v>
      </c>
      <c r="I90" s="46">
        <v>122645226.43497677</v>
      </c>
      <c r="J90" s="46">
        <v>23703716.477523562</v>
      </c>
      <c r="K90" s="46">
        <v>6329949584.934535</v>
      </c>
      <c r="M90" t="s">
        <v>87</v>
      </c>
      <c r="N90" s="46" t="e">
        <v>#NAME?</v>
      </c>
      <c r="O90" s="46" t="e">
        <v>#NAME?</v>
      </c>
      <c r="P90" s="46" t="e">
        <v>#NAME?</v>
      </c>
      <c r="Q90" s="46" t="e">
        <v>#NAME?</v>
      </c>
      <c r="R90" s="46" t="e">
        <v>#NAME?</v>
      </c>
      <c r="S90" s="46" t="e">
        <v>#NAME?</v>
      </c>
      <c r="T90" s="46" t="e">
        <v>#NAME?</v>
      </c>
      <c r="U90" s="46" t="e">
        <v>#NAME?</v>
      </c>
      <c r="V90" s="46" t="e">
        <v>#NAME?</v>
      </c>
      <c r="X90" s="11" t="e">
        <f t="shared" si="4"/>
        <v>#NAME?</v>
      </c>
      <c r="Y90" t="s">
        <v>87</v>
      </c>
      <c r="Z90" s="46" t="e">
        <v>#NAME?</v>
      </c>
      <c r="AA90" s="46" t="e">
        <v>#NAME?</v>
      </c>
      <c r="AB90" s="46" t="e">
        <v>#NAME?</v>
      </c>
      <c r="AC90" s="46" t="e">
        <v>#NAME?</v>
      </c>
      <c r="AD90" s="46" t="e">
        <v>#NAME?</v>
      </c>
      <c r="AE90" s="46" t="e">
        <v>#NAME?</v>
      </c>
      <c r="AF90" s="46" t="e">
        <v>#NAME?</v>
      </c>
      <c r="AG90" s="46" t="e">
        <v>#NAME?</v>
      </c>
      <c r="AH90" s="46" t="e" cm="1">
        <f t="array" ref="AH90">SUM(ABS(Z90:AG90)/2)</f>
        <v>#NAME?</v>
      </c>
      <c r="AK90" t="s">
        <v>87</v>
      </c>
      <c r="AL90" s="46" t="str">
        <v/>
      </c>
      <c r="AM90" s="46" t="str">
        <v/>
      </c>
      <c r="AN90" s="46" t="str">
        <v/>
      </c>
      <c r="AO90" s="46" t="str">
        <v/>
      </c>
      <c r="AP90" s="46" t="str">
        <v/>
      </c>
      <c r="AQ90" s="46" t="str">
        <v/>
      </c>
      <c r="AR90" s="46" t="str">
        <v/>
      </c>
      <c r="AS90" s="46" t="str">
        <v/>
      </c>
      <c r="AT90" s="46" t="str">
        <v/>
      </c>
    </row>
    <row r="91" spans="2:46" ht="15">
      <c r="Y91" s="59" t="s">
        <v>136</v>
      </c>
      <c r="Z91" s="65" t="e">
        <f>SUM(Z88:Z90)</f>
        <v>#NAME?</v>
      </c>
      <c r="AA91" s="65" t="e">
        <f t="shared" ref="AA91:AG91" si="5">SUM(AA88:AA90)</f>
        <v>#NAME?</v>
      </c>
      <c r="AB91" s="65" t="e">
        <f t="shared" si="5"/>
        <v>#NAME?</v>
      </c>
      <c r="AC91" s="65" t="e">
        <f t="shared" si="5"/>
        <v>#NAME?</v>
      </c>
      <c r="AD91" s="65" t="e">
        <f t="shared" si="5"/>
        <v>#NAME?</v>
      </c>
      <c r="AE91" s="65" t="e">
        <f t="shared" si="5"/>
        <v>#NAME?</v>
      </c>
      <c r="AF91" s="65" t="e">
        <f t="shared" si="5"/>
        <v>#NAME?</v>
      </c>
      <c r="AG91" s="65" t="e">
        <f t="shared" si="5"/>
        <v>#NAME?</v>
      </c>
      <c r="AH91" s="65" t="e" cm="1">
        <f t="array" ref="AH91">SUM(ABS(Z91:AG91)/2)</f>
        <v>#NAME?</v>
      </c>
      <c r="AK91" t="s">
        <v>136</v>
      </c>
      <c r="AL91" s="46" t="str">
        <v/>
      </c>
      <c r="AM91" s="46" t="str">
        <v/>
      </c>
      <c r="AN91" s="46" t="str">
        <v/>
      </c>
      <c r="AO91" s="46" t="str">
        <v/>
      </c>
      <c r="AP91" s="46" t="str">
        <v/>
      </c>
      <c r="AQ91" s="46" t="str">
        <v/>
      </c>
      <c r="AR91" s="46" t="str">
        <v/>
      </c>
      <c r="AS91" s="46" t="str">
        <v/>
      </c>
      <c r="AT91" s="46" t="str">
        <v/>
      </c>
    </row>
    <row r="92" spans="2:46">
      <c r="B92" t="s">
        <v>132</v>
      </c>
      <c r="C92" s="11" t="e">
        <f t="array" ref="C92:K92">label_StateTotal</f>
        <v>#NAME?</v>
      </c>
      <c r="D92" s="11" t="e">
        <v>#NAME?</v>
      </c>
      <c r="E92" s="11" t="e">
        <v>#NAME?</v>
      </c>
      <c r="F92" s="11" t="e">
        <v>#NAME?</v>
      </c>
      <c r="G92" s="11" t="e">
        <v>#NAME?</v>
      </c>
      <c r="H92" s="11" t="e">
        <v>#NAME?</v>
      </c>
      <c r="I92" s="11" t="e">
        <v>#NAME?</v>
      </c>
      <c r="J92" s="11" t="e">
        <v>#NAME?</v>
      </c>
      <c r="K92" s="11" t="e">
        <v>#NAME?</v>
      </c>
      <c r="M92" t="s">
        <v>132</v>
      </c>
      <c r="Y92" t="s">
        <v>132</v>
      </c>
      <c r="Z92" s="11" t="e">
        <f t="array" ref="Z92:AH92">label_StateAve</f>
        <v>#NAME?</v>
      </c>
      <c r="AA92" s="11" t="e">
        <v>#NAME?</v>
      </c>
      <c r="AB92" s="11" t="e">
        <v>#NAME?</v>
      </c>
      <c r="AC92" s="11" t="e">
        <v>#NAME?</v>
      </c>
      <c r="AD92" s="11" t="e">
        <v>#NAME?</v>
      </c>
      <c r="AE92" s="11" t="e">
        <v>#NAME?</v>
      </c>
      <c r="AF92" s="11" t="e">
        <v>#NAME?</v>
      </c>
      <c r="AG92" s="11" t="e">
        <v>#NAME?</v>
      </c>
      <c r="AH92" s="11" t="e">
        <v>#NAME?</v>
      </c>
      <c r="AK92" t="s">
        <v>132</v>
      </c>
      <c r="AL92" s="46" t="str">
        <v/>
      </c>
      <c r="AM92" s="46" t="str">
        <v/>
      </c>
      <c r="AN92" s="46" t="str">
        <v/>
      </c>
      <c r="AO92" s="46" t="str">
        <v/>
      </c>
      <c r="AP92" s="46" t="str">
        <v/>
      </c>
      <c r="AQ92" s="46" t="str">
        <v/>
      </c>
      <c r="AR92" s="46" t="str">
        <v/>
      </c>
      <c r="AS92" s="46" t="str">
        <v/>
      </c>
      <c r="AT92" s="46" t="str">
        <v/>
      </c>
    </row>
    <row r="93" spans="2:46">
      <c r="B93" t="str">
        <f t="array" ref="B93:K93">M27:V27</f>
        <v>Commonwealth payments</v>
      </c>
      <c r="C93" s="46">
        <v>-13237539092.6444</v>
      </c>
      <c r="D93" s="46">
        <v>-10053525664.956301</v>
      </c>
      <c r="E93" s="46">
        <v>-9464220214.5035896</v>
      </c>
      <c r="F93" s="46">
        <v>-4350554617.3779097</v>
      </c>
      <c r="G93" s="46">
        <v>-3141427139.9970398</v>
      </c>
      <c r="H93" s="46">
        <v>-981777822.69116604</v>
      </c>
      <c r="I93" s="46">
        <v>-631640892.57174003</v>
      </c>
      <c r="J93" s="46">
        <v>-815615020.969769</v>
      </c>
      <c r="K93" s="46">
        <v>-42676300465.711899</v>
      </c>
      <c r="M93" t="s">
        <v>36</v>
      </c>
      <c r="N93" s="46" t="e">
        <f t="array" ref="N93:V93">Population_ApplicationPeriodWithTotal/Population_ApplicationYearTotal*K93</f>
        <v>#NAME?</v>
      </c>
      <c r="O93" s="46" t="e">
        <v>#NAME?</v>
      </c>
      <c r="P93" s="46" t="e">
        <v>#NAME?</v>
      </c>
      <c r="Q93" s="46" t="e">
        <v>#NAME?</v>
      </c>
      <c r="R93" s="46" t="e">
        <v>#NAME?</v>
      </c>
      <c r="S93" s="46" t="e">
        <v>#NAME?</v>
      </c>
      <c r="T93" s="46" t="e">
        <v>#NAME?</v>
      </c>
      <c r="U93" s="46" t="e">
        <v>#NAME?</v>
      </c>
      <c r="V93" s="46" t="e">
        <v>#NAME?</v>
      </c>
      <c r="Y93" t="s">
        <v>36</v>
      </c>
      <c r="Z93" s="46" t="e">
        <f t="array" ref="Z93:AG93">C93:J93-N93:U93</f>
        <v>#NAME?</v>
      </c>
      <c r="AA93" s="46" t="e">
        <v>#NAME?</v>
      </c>
      <c r="AB93" s="46" t="e">
        <v>#NAME?</v>
      </c>
      <c r="AC93" s="46" t="e">
        <v>#NAME?</v>
      </c>
      <c r="AD93" s="46" t="e">
        <v>#NAME?</v>
      </c>
      <c r="AE93" s="46" t="e">
        <v>#NAME?</v>
      </c>
      <c r="AF93" s="46" t="e">
        <v>#NAME?</v>
      </c>
      <c r="AG93" s="46" t="e">
        <v>#NAME?</v>
      </c>
      <c r="AH93" s="46" t="e" cm="1">
        <f t="array" ref="AH93">SUM(ABS(Z93:AG93)/2)</f>
        <v>#NAME?</v>
      </c>
      <c r="AK93" t="s">
        <v>36</v>
      </c>
      <c r="AL93" s="46" t="str">
        <v/>
      </c>
      <c r="AM93" s="46" t="str">
        <v/>
      </c>
      <c r="AN93" s="46" t="str">
        <v/>
      </c>
      <c r="AO93" s="46" t="str">
        <v/>
      </c>
      <c r="AP93" s="46" t="str">
        <v/>
      </c>
      <c r="AQ93" s="46" t="str">
        <v/>
      </c>
      <c r="AR93" s="46" t="str">
        <v/>
      </c>
      <c r="AS93" s="46" t="str">
        <v/>
      </c>
      <c r="AT93" s="46" t="str">
        <v/>
      </c>
    </row>
    <row r="94" spans="2:46" ht="15">
      <c r="Y94" s="59" t="s">
        <v>16</v>
      </c>
      <c r="Z94" s="65" t="e">
        <f>SUM(Z60,Z76,Z86,Z91,Z93)</f>
        <v>#NAME?</v>
      </c>
      <c r="AA94" s="65" t="e">
        <f t="shared" ref="AA94:AG94" si="6">SUM(AA60,AA76,AA86,AA91,AA93)</f>
        <v>#NAME?</v>
      </c>
      <c r="AB94" s="65" t="e">
        <f t="shared" si="6"/>
        <v>#NAME?</v>
      </c>
      <c r="AC94" s="65" t="e">
        <f t="shared" si="6"/>
        <v>#NAME?</v>
      </c>
      <c r="AD94" s="65" t="e">
        <f t="shared" si="6"/>
        <v>#NAME?</v>
      </c>
      <c r="AE94" s="65" t="e">
        <f t="shared" si="6"/>
        <v>#NAME?</v>
      </c>
      <c r="AF94" s="65" t="e">
        <f t="shared" si="6"/>
        <v>#NAME?</v>
      </c>
      <c r="AG94" s="65" t="e">
        <f t="shared" si="6"/>
        <v>#NAME?</v>
      </c>
      <c r="AH94" s="65" t="e" cm="1">
        <f t="array" ref="AH94">SUM(ABS(Z94:AG94)/2)</f>
        <v>#NAME?</v>
      </c>
      <c r="AK94" t="s">
        <v>16</v>
      </c>
      <c r="AL94" s="46" t="str">
        <v/>
      </c>
      <c r="AM94" s="46" t="str">
        <v/>
      </c>
      <c r="AN94" s="46" t="str">
        <v/>
      </c>
      <c r="AO94" s="46" t="str">
        <v/>
      </c>
      <c r="AP94" s="46" t="str">
        <v/>
      </c>
      <c r="AQ94" s="46" t="str">
        <v/>
      </c>
      <c r="AR94" s="46" t="str">
        <v/>
      </c>
      <c r="AS94" s="46" t="str">
        <v/>
      </c>
      <c r="AT94" s="46" t="str">
        <v/>
      </c>
    </row>
    <row r="97" spans="2:12" ht="15">
      <c r="B97" t="s">
        <v>137</v>
      </c>
      <c r="C97" s="66" t="e">
        <f>SUM(C62:C94)+SUM(C53:C59)-SUM(C3:C35)</f>
        <v>#NAME?</v>
      </c>
      <c r="D97" s="66" t="e">
        <f t="shared" ref="D97:K97" si="7">SUM(D62:D94)+SUM(D53:D59)-SUM(D3:D35)</f>
        <v>#NAME?</v>
      </c>
      <c r="E97" s="66" t="e">
        <f t="shared" si="7"/>
        <v>#NAME?</v>
      </c>
      <c r="F97" s="66" t="e">
        <f t="shared" si="7"/>
        <v>#NAME?</v>
      </c>
      <c r="G97" s="66" t="e">
        <f t="shared" si="7"/>
        <v>#NAME?</v>
      </c>
      <c r="H97" s="66" t="e">
        <f t="shared" si="7"/>
        <v>#NAME?</v>
      </c>
      <c r="I97" s="66" t="e">
        <f t="shared" si="7"/>
        <v>#NAME?</v>
      </c>
      <c r="J97" s="66" t="e">
        <f t="shared" si="7"/>
        <v>#NAME?</v>
      </c>
      <c r="K97" s="66" t="e">
        <f t="shared" si="7"/>
        <v>#NAME?</v>
      </c>
    </row>
    <row r="101" spans="2:12">
      <c r="C101" t="s">
        <v>121</v>
      </c>
      <c r="D101" t="e">
        <f t="array" ref="D101:L101">label_StateAve</f>
        <v>#NAME?</v>
      </c>
      <c r="E101" t="e">
        <v>#NAME?</v>
      </c>
      <c r="F101" t="e">
        <v>#NAME?</v>
      </c>
      <c r="G101" t="e">
        <v>#NAME?</v>
      </c>
      <c r="H101" t="e">
        <v>#NAME?</v>
      </c>
      <c r="I101" t="e">
        <v>#NAME?</v>
      </c>
      <c r="J101" t="e">
        <v>#NAME?</v>
      </c>
      <c r="K101" t="e">
        <v>#NAME?</v>
      </c>
      <c r="L101" t="e">
        <v>#NAME?</v>
      </c>
    </row>
    <row r="102" spans="2:12">
      <c r="B102">
        <v>1</v>
      </c>
      <c r="C102" t="e">
        <f t="array" ref="C102:L108">INDEX(Y53:AH59,MATCH(B102:B108,X53:X59,0),MATCH(C101:L101,Y52:AH52,0))</f>
        <v>#N/A</v>
      </c>
      <c r="D102" s="46" t="e">
        <v>#N/A</v>
      </c>
      <c r="E102" s="46" t="e">
        <v>#N/A</v>
      </c>
      <c r="F102" s="46" t="e">
        <v>#N/A</v>
      </c>
      <c r="G102" s="46" t="e">
        <v>#N/A</v>
      </c>
      <c r="H102" s="46" t="e">
        <v>#N/A</v>
      </c>
      <c r="I102" s="46" t="e">
        <v>#N/A</v>
      </c>
      <c r="J102" s="46" t="e">
        <v>#N/A</v>
      </c>
      <c r="K102" s="46" t="e">
        <v>#N/A</v>
      </c>
      <c r="L102" s="46" t="e">
        <v>#N/A</v>
      </c>
    </row>
    <row r="103" spans="2:12">
      <c r="B103">
        <v>2</v>
      </c>
      <c r="C103" t="e">
        <v>#N/A</v>
      </c>
      <c r="D103" s="46" t="e">
        <v>#N/A</v>
      </c>
      <c r="E103" s="46" t="e">
        <v>#N/A</v>
      </c>
      <c r="F103" s="46" t="e">
        <v>#N/A</v>
      </c>
      <c r="G103" s="46" t="e">
        <v>#N/A</v>
      </c>
      <c r="H103" s="46" t="e">
        <v>#N/A</v>
      </c>
      <c r="I103" s="46" t="e">
        <v>#N/A</v>
      </c>
      <c r="J103" s="46" t="e">
        <v>#N/A</v>
      </c>
      <c r="K103" s="46" t="e">
        <v>#N/A</v>
      </c>
      <c r="L103" s="46" t="e">
        <v>#N/A</v>
      </c>
    </row>
    <row r="104" spans="2:12">
      <c r="B104">
        <v>3</v>
      </c>
      <c r="C104" t="e">
        <v>#N/A</v>
      </c>
      <c r="D104" s="46" t="e">
        <v>#N/A</v>
      </c>
      <c r="E104" s="46" t="e">
        <v>#N/A</v>
      </c>
      <c r="F104" s="46" t="e">
        <v>#N/A</v>
      </c>
      <c r="G104" s="46" t="e">
        <v>#N/A</v>
      </c>
      <c r="H104" s="46" t="e">
        <v>#N/A</v>
      </c>
      <c r="I104" s="46" t="e">
        <v>#N/A</v>
      </c>
      <c r="J104" s="46" t="e">
        <v>#N/A</v>
      </c>
      <c r="K104" s="46" t="e">
        <v>#N/A</v>
      </c>
      <c r="L104" s="46" t="e">
        <v>#N/A</v>
      </c>
    </row>
    <row r="105" spans="2:12">
      <c r="B105">
        <v>4</v>
      </c>
      <c r="C105" t="e">
        <v>#N/A</v>
      </c>
      <c r="D105" s="46" t="e">
        <v>#N/A</v>
      </c>
      <c r="E105" s="46" t="e">
        <v>#N/A</v>
      </c>
      <c r="F105" s="46" t="e">
        <v>#N/A</v>
      </c>
      <c r="G105" s="46" t="e">
        <v>#N/A</v>
      </c>
      <c r="H105" s="46" t="e">
        <v>#N/A</v>
      </c>
      <c r="I105" s="46" t="e">
        <v>#N/A</v>
      </c>
      <c r="J105" s="46" t="e">
        <v>#N/A</v>
      </c>
      <c r="K105" s="46" t="e">
        <v>#N/A</v>
      </c>
      <c r="L105" s="46" t="e">
        <v>#N/A</v>
      </c>
    </row>
    <row r="106" spans="2:12">
      <c r="B106">
        <v>5</v>
      </c>
      <c r="C106" t="e">
        <v>#N/A</v>
      </c>
      <c r="D106" s="46" t="e">
        <v>#N/A</v>
      </c>
      <c r="E106" s="46" t="e">
        <v>#N/A</v>
      </c>
      <c r="F106" s="46" t="e">
        <v>#N/A</v>
      </c>
      <c r="G106" s="46" t="e">
        <v>#N/A</v>
      </c>
      <c r="H106" s="46" t="e">
        <v>#N/A</v>
      </c>
      <c r="I106" s="46" t="e">
        <v>#N/A</v>
      </c>
      <c r="J106" s="46" t="e">
        <v>#N/A</v>
      </c>
      <c r="K106" s="46" t="e">
        <v>#N/A</v>
      </c>
      <c r="L106" s="46" t="e">
        <v>#N/A</v>
      </c>
    </row>
    <row r="107" spans="2:12">
      <c r="B107">
        <v>6</v>
      </c>
      <c r="C107" t="e">
        <v>#N/A</v>
      </c>
      <c r="D107" s="46" t="e">
        <v>#N/A</v>
      </c>
      <c r="E107" s="46" t="e">
        <v>#N/A</v>
      </c>
      <c r="F107" s="46" t="e">
        <v>#N/A</v>
      </c>
      <c r="G107" s="46" t="e">
        <v>#N/A</v>
      </c>
      <c r="H107" s="46" t="e">
        <v>#N/A</v>
      </c>
      <c r="I107" s="46" t="e">
        <v>#N/A</v>
      </c>
      <c r="J107" s="46" t="e">
        <v>#N/A</v>
      </c>
      <c r="K107" s="46" t="e">
        <v>#N/A</v>
      </c>
      <c r="L107" s="46" t="e">
        <v>#N/A</v>
      </c>
    </row>
    <row r="108" spans="2:12">
      <c r="B108">
        <v>7</v>
      </c>
      <c r="C108" t="e">
        <v>#N/A</v>
      </c>
      <c r="D108" s="46" t="e">
        <v>#N/A</v>
      </c>
      <c r="E108" s="46" t="e">
        <v>#N/A</v>
      </c>
      <c r="F108" s="46" t="e">
        <v>#N/A</v>
      </c>
      <c r="G108" s="46" t="e">
        <v>#N/A</v>
      </c>
      <c r="H108" s="46" t="e">
        <v>#N/A</v>
      </c>
      <c r="I108" s="46" t="e">
        <v>#N/A</v>
      </c>
      <c r="J108" s="46" t="e">
        <v>#N/A</v>
      </c>
      <c r="K108" s="46" t="e">
        <v>#N/A</v>
      </c>
      <c r="L108" s="46" t="e">
        <v>#N/A</v>
      </c>
    </row>
    <row r="109" spans="2:12">
      <c r="D109" s="46"/>
      <c r="E109" s="46"/>
      <c r="F109" s="46"/>
      <c r="G109" s="46"/>
      <c r="H109" s="46"/>
      <c r="I109" s="46"/>
      <c r="J109" s="46"/>
      <c r="K109" s="46"/>
      <c r="L109" s="46"/>
    </row>
    <row r="110" spans="2:12">
      <c r="D110" s="46"/>
      <c r="E110" s="46"/>
      <c r="F110" s="46"/>
      <c r="G110" s="46"/>
      <c r="H110" s="46"/>
      <c r="I110" s="46"/>
      <c r="J110" s="46"/>
      <c r="K110" s="46"/>
      <c r="L110" s="46"/>
    </row>
    <row r="111" spans="2:12">
      <c r="C111" t="s">
        <v>135</v>
      </c>
      <c r="D111" s="11" t="e">
        <f t="array" ref="D111:L111">label_StateAve</f>
        <v>#NAME?</v>
      </c>
      <c r="E111" s="11" t="e">
        <v>#NAME?</v>
      </c>
      <c r="F111" s="11" t="e">
        <v>#NAME?</v>
      </c>
      <c r="G111" s="11" t="e">
        <v>#NAME?</v>
      </c>
      <c r="H111" s="11" t="e">
        <v>#NAME?</v>
      </c>
      <c r="I111" s="11" t="e">
        <v>#NAME?</v>
      </c>
      <c r="J111" s="11" t="e">
        <v>#NAME?</v>
      </c>
      <c r="K111" s="11" t="e">
        <v>#NAME?</v>
      </c>
      <c r="L111" s="11" t="e">
        <v>#NAME?</v>
      </c>
    </row>
    <row r="112" spans="2:12">
      <c r="B112">
        <v>1</v>
      </c>
      <c r="C112">
        <f t="array" ref="C112:L125">IFERROR(INDEX(Y62:AH75,MATCH(B112:B125,X62:X75,0),MATCH(C111:L111,Y61:AH61,0)),0)</f>
        <v>0</v>
      </c>
      <c r="D112" s="46">
        <v>0</v>
      </c>
      <c r="E112" s="46">
        <v>0</v>
      </c>
      <c r="F112" s="46">
        <v>0</v>
      </c>
      <c r="G112" s="46">
        <v>0</v>
      </c>
      <c r="H112" s="46">
        <v>0</v>
      </c>
      <c r="I112" s="46">
        <v>0</v>
      </c>
      <c r="J112" s="46">
        <v>0</v>
      </c>
      <c r="K112" s="46">
        <v>0</v>
      </c>
      <c r="L112" s="46">
        <v>0</v>
      </c>
    </row>
    <row r="113" spans="2:12">
      <c r="B113">
        <v>2</v>
      </c>
      <c r="C113">
        <v>0</v>
      </c>
      <c r="D113" s="46">
        <v>0</v>
      </c>
      <c r="E113" s="46">
        <v>0</v>
      </c>
      <c r="F113" s="46">
        <v>0</v>
      </c>
      <c r="G113" s="46">
        <v>0</v>
      </c>
      <c r="H113" s="46">
        <v>0</v>
      </c>
      <c r="I113" s="46">
        <v>0</v>
      </c>
      <c r="J113" s="46">
        <v>0</v>
      </c>
      <c r="K113" s="46">
        <v>0</v>
      </c>
      <c r="L113" s="46">
        <v>0</v>
      </c>
    </row>
    <row r="114" spans="2:12">
      <c r="B114">
        <v>3</v>
      </c>
      <c r="C114">
        <v>0</v>
      </c>
      <c r="D114" s="46">
        <v>0</v>
      </c>
      <c r="E114" s="46">
        <v>0</v>
      </c>
      <c r="F114" s="46">
        <v>0</v>
      </c>
      <c r="G114" s="46">
        <v>0</v>
      </c>
      <c r="H114" s="46">
        <v>0</v>
      </c>
      <c r="I114" s="46">
        <v>0</v>
      </c>
      <c r="J114" s="46">
        <v>0</v>
      </c>
      <c r="K114" s="46">
        <v>0</v>
      </c>
      <c r="L114" s="46">
        <v>0</v>
      </c>
    </row>
    <row r="115" spans="2:12">
      <c r="B115">
        <v>4</v>
      </c>
      <c r="C115">
        <v>0</v>
      </c>
      <c r="D115" s="46">
        <v>0</v>
      </c>
      <c r="E115" s="46">
        <v>0</v>
      </c>
      <c r="F115" s="46">
        <v>0</v>
      </c>
      <c r="G115" s="46">
        <v>0</v>
      </c>
      <c r="H115" s="46">
        <v>0</v>
      </c>
      <c r="I115" s="46">
        <v>0</v>
      </c>
      <c r="J115" s="46">
        <v>0</v>
      </c>
      <c r="K115" s="46">
        <v>0</v>
      </c>
      <c r="L115" s="46">
        <v>0</v>
      </c>
    </row>
    <row r="116" spans="2:12">
      <c r="B116">
        <v>5</v>
      </c>
      <c r="C116">
        <v>0</v>
      </c>
      <c r="D116" s="46">
        <v>0</v>
      </c>
      <c r="E116" s="46">
        <v>0</v>
      </c>
      <c r="F116" s="46">
        <v>0</v>
      </c>
      <c r="G116" s="46">
        <v>0</v>
      </c>
      <c r="H116" s="46">
        <v>0</v>
      </c>
      <c r="I116" s="46">
        <v>0</v>
      </c>
      <c r="J116" s="46">
        <v>0</v>
      </c>
      <c r="K116" s="46">
        <v>0</v>
      </c>
      <c r="L116" s="46">
        <v>0</v>
      </c>
    </row>
    <row r="117" spans="2:12">
      <c r="B117">
        <v>6</v>
      </c>
      <c r="C117">
        <v>0</v>
      </c>
      <c r="D117" s="46">
        <v>0</v>
      </c>
      <c r="E117" s="46">
        <v>0</v>
      </c>
      <c r="F117" s="46">
        <v>0</v>
      </c>
      <c r="G117" s="46">
        <v>0</v>
      </c>
      <c r="H117" s="46">
        <v>0</v>
      </c>
      <c r="I117" s="46">
        <v>0</v>
      </c>
      <c r="J117" s="46">
        <v>0</v>
      </c>
      <c r="K117" s="46">
        <v>0</v>
      </c>
      <c r="L117" s="46">
        <v>0</v>
      </c>
    </row>
    <row r="118" spans="2:12">
      <c r="B118">
        <v>7</v>
      </c>
      <c r="C118">
        <v>0</v>
      </c>
      <c r="D118" s="46">
        <v>0</v>
      </c>
      <c r="E118" s="46">
        <v>0</v>
      </c>
      <c r="F118" s="46">
        <v>0</v>
      </c>
      <c r="G118" s="46">
        <v>0</v>
      </c>
      <c r="H118" s="46">
        <v>0</v>
      </c>
      <c r="I118" s="46">
        <v>0</v>
      </c>
      <c r="J118" s="46">
        <v>0</v>
      </c>
      <c r="K118" s="46">
        <v>0</v>
      </c>
      <c r="L118" s="46">
        <v>0</v>
      </c>
    </row>
    <row r="119" spans="2:12">
      <c r="B119">
        <v>8</v>
      </c>
      <c r="C119">
        <v>0</v>
      </c>
      <c r="D119" s="46">
        <v>0</v>
      </c>
      <c r="E119" s="46">
        <v>0</v>
      </c>
      <c r="F119" s="46">
        <v>0</v>
      </c>
      <c r="G119" s="46">
        <v>0</v>
      </c>
      <c r="H119" s="46">
        <v>0</v>
      </c>
      <c r="I119" s="46">
        <v>0</v>
      </c>
      <c r="J119" s="46">
        <v>0</v>
      </c>
      <c r="K119" s="46">
        <v>0</v>
      </c>
      <c r="L119" s="46">
        <v>0</v>
      </c>
    </row>
    <row r="120" spans="2:12">
      <c r="B120">
        <v>9</v>
      </c>
      <c r="C120">
        <v>0</v>
      </c>
      <c r="D120" s="46">
        <v>0</v>
      </c>
      <c r="E120" s="46">
        <v>0</v>
      </c>
      <c r="F120" s="46">
        <v>0</v>
      </c>
      <c r="G120" s="46">
        <v>0</v>
      </c>
      <c r="H120" s="46">
        <v>0</v>
      </c>
      <c r="I120" s="46">
        <v>0</v>
      </c>
      <c r="J120" s="46">
        <v>0</v>
      </c>
      <c r="K120" s="46">
        <v>0</v>
      </c>
      <c r="L120" s="46">
        <v>0</v>
      </c>
    </row>
    <row r="121" spans="2:12">
      <c r="B121">
        <v>10</v>
      </c>
      <c r="C121">
        <v>0</v>
      </c>
      <c r="D121" s="46">
        <v>0</v>
      </c>
      <c r="E121" s="46">
        <v>0</v>
      </c>
      <c r="F121" s="46">
        <v>0</v>
      </c>
      <c r="G121" s="46">
        <v>0</v>
      </c>
      <c r="H121" s="46">
        <v>0</v>
      </c>
      <c r="I121" s="46">
        <v>0</v>
      </c>
      <c r="J121" s="46">
        <v>0</v>
      </c>
      <c r="K121" s="46">
        <v>0</v>
      </c>
      <c r="L121" s="46">
        <v>0</v>
      </c>
    </row>
    <row r="122" spans="2:12">
      <c r="B122">
        <v>11</v>
      </c>
      <c r="C122">
        <v>0</v>
      </c>
      <c r="D122" s="46">
        <v>0</v>
      </c>
      <c r="E122" s="46">
        <v>0</v>
      </c>
      <c r="F122" s="46">
        <v>0</v>
      </c>
      <c r="G122" s="46">
        <v>0</v>
      </c>
      <c r="H122" s="46">
        <v>0</v>
      </c>
      <c r="I122" s="46">
        <v>0</v>
      </c>
      <c r="J122" s="46">
        <v>0</v>
      </c>
      <c r="K122" s="46">
        <v>0</v>
      </c>
      <c r="L122" s="46">
        <v>0</v>
      </c>
    </row>
    <row r="123" spans="2:12">
      <c r="B123">
        <v>12</v>
      </c>
      <c r="C123">
        <v>0</v>
      </c>
      <c r="D123" s="46">
        <v>0</v>
      </c>
      <c r="E123" s="46">
        <v>0</v>
      </c>
      <c r="F123" s="46">
        <v>0</v>
      </c>
      <c r="G123" s="46">
        <v>0</v>
      </c>
      <c r="H123" s="46">
        <v>0</v>
      </c>
      <c r="I123" s="46">
        <v>0</v>
      </c>
      <c r="J123" s="46">
        <v>0</v>
      </c>
      <c r="K123" s="46">
        <v>0</v>
      </c>
      <c r="L123" s="46">
        <v>0</v>
      </c>
    </row>
    <row r="124" spans="2:12">
      <c r="B124">
        <v>13</v>
      </c>
      <c r="C124">
        <v>0</v>
      </c>
      <c r="D124" s="46">
        <v>0</v>
      </c>
      <c r="E124" s="46">
        <v>0</v>
      </c>
      <c r="F124" s="46">
        <v>0</v>
      </c>
      <c r="G124" s="46">
        <v>0</v>
      </c>
      <c r="H124" s="46">
        <v>0</v>
      </c>
      <c r="I124" s="46">
        <v>0</v>
      </c>
      <c r="J124" s="46">
        <v>0</v>
      </c>
      <c r="K124" s="46">
        <v>0</v>
      </c>
      <c r="L124" s="46">
        <v>0</v>
      </c>
    </row>
    <row r="125" spans="2:12">
      <c r="B125">
        <v>14</v>
      </c>
      <c r="C125">
        <v>0</v>
      </c>
      <c r="D125" s="46">
        <v>0</v>
      </c>
      <c r="E125" s="46">
        <v>0</v>
      </c>
      <c r="F125" s="46">
        <v>0</v>
      </c>
      <c r="G125" s="46">
        <v>0</v>
      </c>
      <c r="H125" s="46">
        <v>0</v>
      </c>
      <c r="I125" s="46">
        <v>0</v>
      </c>
      <c r="J125" s="46">
        <v>0</v>
      </c>
      <c r="K125" s="46">
        <v>0</v>
      </c>
      <c r="L125" s="46">
        <v>0</v>
      </c>
    </row>
    <row r="126" spans="2:12">
      <c r="D126" s="46"/>
      <c r="E126" s="46"/>
      <c r="F126" s="46"/>
      <c r="G126" s="46"/>
      <c r="H126" s="46"/>
      <c r="I126" s="46"/>
      <c r="J126" s="46"/>
      <c r="K126" s="46"/>
      <c r="L126" s="46"/>
    </row>
    <row r="127" spans="2:12">
      <c r="C127" t="s">
        <v>130</v>
      </c>
      <c r="D127" s="11" t="e">
        <f t="array" ref="D127:L127">label_StateAve</f>
        <v>#NAME?</v>
      </c>
      <c r="E127" s="11" t="e">
        <v>#NAME?</v>
      </c>
      <c r="F127" s="11" t="e">
        <v>#NAME?</v>
      </c>
      <c r="G127" s="11" t="e">
        <v>#NAME?</v>
      </c>
      <c r="H127" s="11" t="e">
        <v>#NAME?</v>
      </c>
      <c r="I127" s="11" t="e">
        <v>#NAME?</v>
      </c>
      <c r="J127" s="11" t="e">
        <v>#NAME?</v>
      </c>
      <c r="K127" s="11" t="e">
        <v>#NAME?</v>
      </c>
      <c r="L127" s="11" t="e">
        <v>#NAME?</v>
      </c>
    </row>
    <row r="128" spans="2:12">
      <c r="B128">
        <v>1</v>
      </c>
      <c r="C128">
        <f t="array" ref="C128:L135">IFERROR(INDEX(Y78:AH85,MATCH(B128:B135,X78:X85,0),MATCH(C127:L127,Y77:AH77,0)),0)</f>
        <v>0</v>
      </c>
      <c r="D128" s="46">
        <v>0</v>
      </c>
      <c r="E128" s="46">
        <v>0</v>
      </c>
      <c r="F128" s="46">
        <v>0</v>
      </c>
      <c r="G128" s="46">
        <v>0</v>
      </c>
      <c r="H128" s="46">
        <v>0</v>
      </c>
      <c r="I128" s="46">
        <v>0</v>
      </c>
      <c r="J128" s="46">
        <v>0</v>
      </c>
      <c r="K128" s="46">
        <v>0</v>
      </c>
      <c r="L128" s="46">
        <v>0</v>
      </c>
    </row>
    <row r="129" spans="2:12">
      <c r="B129">
        <v>2</v>
      </c>
      <c r="C129">
        <v>0</v>
      </c>
      <c r="D129" s="46">
        <v>0</v>
      </c>
      <c r="E129" s="46">
        <v>0</v>
      </c>
      <c r="F129" s="46">
        <v>0</v>
      </c>
      <c r="G129" s="46">
        <v>0</v>
      </c>
      <c r="H129" s="46">
        <v>0</v>
      </c>
      <c r="I129" s="46">
        <v>0</v>
      </c>
      <c r="J129" s="46">
        <v>0</v>
      </c>
      <c r="K129" s="46">
        <v>0</v>
      </c>
      <c r="L129" s="46">
        <v>0</v>
      </c>
    </row>
    <row r="130" spans="2:12">
      <c r="B130">
        <v>3</v>
      </c>
      <c r="C130">
        <v>0</v>
      </c>
      <c r="D130" s="46">
        <v>0</v>
      </c>
      <c r="E130" s="46">
        <v>0</v>
      </c>
      <c r="F130" s="46">
        <v>0</v>
      </c>
      <c r="G130" s="46">
        <v>0</v>
      </c>
      <c r="H130" s="46">
        <v>0</v>
      </c>
      <c r="I130" s="46">
        <v>0</v>
      </c>
      <c r="J130" s="46">
        <v>0</v>
      </c>
      <c r="K130" s="46">
        <v>0</v>
      </c>
      <c r="L130" s="46">
        <v>0</v>
      </c>
    </row>
    <row r="131" spans="2:12">
      <c r="B131">
        <v>4</v>
      </c>
      <c r="C131">
        <v>0</v>
      </c>
      <c r="D131" s="46">
        <v>0</v>
      </c>
      <c r="E131" s="46">
        <v>0</v>
      </c>
      <c r="F131" s="46">
        <v>0</v>
      </c>
      <c r="G131" s="46">
        <v>0</v>
      </c>
      <c r="H131" s="46">
        <v>0</v>
      </c>
      <c r="I131" s="46">
        <v>0</v>
      </c>
      <c r="J131" s="46">
        <v>0</v>
      </c>
      <c r="K131" s="46">
        <v>0</v>
      </c>
      <c r="L131" s="46">
        <v>0</v>
      </c>
    </row>
    <row r="132" spans="2:12">
      <c r="B132">
        <v>5</v>
      </c>
      <c r="C132">
        <v>0</v>
      </c>
      <c r="D132" s="46">
        <v>0</v>
      </c>
      <c r="E132" s="46">
        <v>0</v>
      </c>
      <c r="F132" s="46">
        <v>0</v>
      </c>
      <c r="G132" s="46">
        <v>0</v>
      </c>
      <c r="H132" s="46">
        <v>0</v>
      </c>
      <c r="I132" s="46">
        <v>0</v>
      </c>
      <c r="J132" s="46">
        <v>0</v>
      </c>
      <c r="K132" s="46">
        <v>0</v>
      </c>
      <c r="L132" s="46">
        <v>0</v>
      </c>
    </row>
    <row r="133" spans="2:12">
      <c r="B133">
        <v>6</v>
      </c>
      <c r="C133">
        <v>0</v>
      </c>
      <c r="D133" s="46">
        <v>0</v>
      </c>
      <c r="E133" s="46">
        <v>0</v>
      </c>
      <c r="F133" s="46">
        <v>0</v>
      </c>
      <c r="G133" s="46">
        <v>0</v>
      </c>
      <c r="H133" s="46">
        <v>0</v>
      </c>
      <c r="I133" s="46">
        <v>0</v>
      </c>
      <c r="J133" s="46">
        <v>0</v>
      </c>
      <c r="K133" s="46">
        <v>0</v>
      </c>
      <c r="L133" s="46">
        <v>0</v>
      </c>
    </row>
    <row r="134" spans="2:12">
      <c r="B134">
        <v>7</v>
      </c>
      <c r="C134">
        <v>0</v>
      </c>
      <c r="D134" s="46">
        <v>0</v>
      </c>
      <c r="E134" s="46">
        <v>0</v>
      </c>
      <c r="F134" s="46">
        <v>0</v>
      </c>
      <c r="G134" s="46">
        <v>0</v>
      </c>
      <c r="H134" s="46">
        <v>0</v>
      </c>
      <c r="I134" s="46">
        <v>0</v>
      </c>
      <c r="J134" s="46">
        <v>0</v>
      </c>
      <c r="K134" s="46">
        <v>0</v>
      </c>
      <c r="L134" s="46">
        <v>0</v>
      </c>
    </row>
    <row r="135" spans="2:12">
      <c r="B135">
        <v>8</v>
      </c>
      <c r="C135">
        <v>0</v>
      </c>
      <c r="D135" s="46">
        <v>0</v>
      </c>
      <c r="E135" s="46">
        <v>0</v>
      </c>
      <c r="F135" s="46">
        <v>0</v>
      </c>
      <c r="G135" s="46">
        <v>0</v>
      </c>
      <c r="H135" s="46">
        <v>0</v>
      </c>
      <c r="I135" s="46">
        <v>0</v>
      </c>
      <c r="J135" s="46">
        <v>0</v>
      </c>
      <c r="K135" s="46">
        <v>0</v>
      </c>
      <c r="L135" s="46">
        <v>0</v>
      </c>
    </row>
    <row r="136" spans="2:12">
      <c r="D136" s="46"/>
      <c r="E136" s="46"/>
      <c r="F136" s="46"/>
      <c r="G136" s="46"/>
      <c r="H136" s="46"/>
      <c r="I136" s="46"/>
      <c r="J136" s="46"/>
      <c r="K136" s="46"/>
      <c r="L136" s="46"/>
    </row>
    <row r="137" spans="2:12">
      <c r="C137" t="s">
        <v>131</v>
      </c>
      <c r="D137" s="11" t="e">
        <f t="array" ref="D137:L137">label_StateAve</f>
        <v>#NAME?</v>
      </c>
      <c r="E137" s="11" t="e">
        <v>#NAME?</v>
      </c>
      <c r="F137" s="11" t="e">
        <v>#NAME?</v>
      </c>
      <c r="G137" s="11" t="e">
        <v>#NAME?</v>
      </c>
      <c r="H137" s="11" t="e">
        <v>#NAME?</v>
      </c>
      <c r="I137" s="11" t="e">
        <v>#NAME?</v>
      </c>
      <c r="J137" s="11" t="e">
        <v>#NAME?</v>
      </c>
      <c r="K137" s="11" t="e">
        <v>#NAME?</v>
      </c>
      <c r="L137" s="11" t="e">
        <v>#NAME?</v>
      </c>
    </row>
    <row r="138" spans="2:12">
      <c r="B138">
        <v>1</v>
      </c>
      <c r="C138">
        <f t="array" ref="C138:L140">IFERROR(INDEX(Y88:AH90,MATCH(B138:B140,X88:X90,0),MATCH(C137:L137,Y87:AH87,0)),0)</f>
        <v>0</v>
      </c>
      <c r="D138" s="46">
        <v>0</v>
      </c>
      <c r="E138" s="46">
        <v>0</v>
      </c>
      <c r="F138" s="46">
        <v>0</v>
      </c>
      <c r="G138" s="46">
        <v>0</v>
      </c>
      <c r="H138" s="46">
        <v>0</v>
      </c>
      <c r="I138" s="46">
        <v>0</v>
      </c>
      <c r="J138" s="46">
        <v>0</v>
      </c>
      <c r="K138" s="46">
        <v>0</v>
      </c>
      <c r="L138" s="46">
        <v>0</v>
      </c>
    </row>
    <row r="139" spans="2:12">
      <c r="B139">
        <v>2</v>
      </c>
      <c r="C139">
        <v>0</v>
      </c>
      <c r="D139" s="46">
        <v>0</v>
      </c>
      <c r="E139" s="46">
        <v>0</v>
      </c>
      <c r="F139" s="46">
        <v>0</v>
      </c>
      <c r="G139" s="46">
        <v>0</v>
      </c>
      <c r="H139" s="46">
        <v>0</v>
      </c>
      <c r="I139" s="46">
        <v>0</v>
      </c>
      <c r="J139" s="46">
        <v>0</v>
      </c>
      <c r="K139" s="46">
        <v>0</v>
      </c>
      <c r="L139" s="46">
        <v>0</v>
      </c>
    </row>
    <row r="140" spans="2:12">
      <c r="B140">
        <v>3</v>
      </c>
      <c r="C140">
        <v>0</v>
      </c>
      <c r="D140" s="46">
        <v>0</v>
      </c>
      <c r="E140" s="46">
        <v>0</v>
      </c>
      <c r="F140" s="46">
        <v>0</v>
      </c>
      <c r="G140" s="46">
        <v>0</v>
      </c>
      <c r="H140" s="46">
        <v>0</v>
      </c>
      <c r="I140" s="46">
        <v>0</v>
      </c>
      <c r="J140" s="46">
        <v>0</v>
      </c>
      <c r="K140" s="46">
        <v>0</v>
      </c>
      <c r="L140" s="46">
        <v>0</v>
      </c>
    </row>
    <row r="141" spans="2:12">
      <c r="D141" s="46"/>
      <c r="E141" s="46"/>
      <c r="F141" s="46"/>
      <c r="G141" s="46"/>
      <c r="H141" s="46"/>
      <c r="I141" s="46"/>
      <c r="J141" s="46"/>
      <c r="K141" s="46"/>
      <c r="L141" s="46"/>
    </row>
    <row r="142" spans="2:12">
      <c r="C142" t="s">
        <v>132</v>
      </c>
      <c r="D142" s="11" t="e">
        <f t="array" ref="D142:L142">label_StateAve</f>
        <v>#NAME?</v>
      </c>
      <c r="E142" s="11" t="e">
        <v>#NAME?</v>
      </c>
      <c r="F142" s="11" t="e">
        <v>#NAME?</v>
      </c>
      <c r="G142" s="11" t="e">
        <v>#NAME?</v>
      </c>
      <c r="H142" s="11" t="e">
        <v>#NAME?</v>
      </c>
      <c r="I142" s="11" t="e">
        <v>#NAME?</v>
      </c>
      <c r="J142" s="11" t="e">
        <v>#NAME?</v>
      </c>
      <c r="K142" s="11" t="e">
        <v>#NAME?</v>
      </c>
      <c r="L142" s="11" t="e">
        <v>#NAME?</v>
      </c>
    </row>
    <row r="143" spans="2:12">
      <c r="B143">
        <v>1</v>
      </c>
      <c r="C143" t="str">
        <f t="array" ref="C143:L143">Y93:AH93</f>
        <v>Commonwealth payments</v>
      </c>
      <c r="D143" s="46" t="e">
        <v>#NAME?</v>
      </c>
      <c r="E143" s="46" t="e">
        <v>#NAME?</v>
      </c>
      <c r="F143" s="46" t="e">
        <v>#NAME?</v>
      </c>
      <c r="G143" s="46" t="e">
        <v>#NAME?</v>
      </c>
      <c r="H143" s="46" t="e">
        <v>#NAME?</v>
      </c>
      <c r="I143" s="46" t="e">
        <v>#NAME?</v>
      </c>
      <c r="J143" s="46" t="e">
        <v>#NAME?</v>
      </c>
      <c r="K143" s="46" t="e">
        <v>#NAME?</v>
      </c>
      <c r="L143" s="46" t="e">
        <v>#NAME?</v>
      </c>
    </row>
    <row r="144" spans="2:12">
      <c r="D144" s="46"/>
      <c r="E144" s="46"/>
      <c r="F144" s="46"/>
      <c r="G144" s="46"/>
      <c r="H144" s="46"/>
      <c r="I144" s="46"/>
      <c r="J144" s="46"/>
      <c r="K144" s="46"/>
      <c r="L144" s="46"/>
    </row>
    <row r="145" spans="3:12">
      <c r="D145" s="46"/>
      <c r="E145" s="46"/>
      <c r="F145" s="46"/>
      <c r="G145" s="46"/>
      <c r="H145" s="46"/>
      <c r="I145" s="46"/>
      <c r="J145" s="46"/>
      <c r="K145" s="46"/>
      <c r="L145" s="46"/>
    </row>
    <row r="146" spans="3:12">
      <c r="D146" s="46"/>
      <c r="E146" s="46"/>
      <c r="F146" s="46"/>
      <c r="G146" s="46"/>
      <c r="H146" s="46"/>
      <c r="I146" s="46"/>
      <c r="J146" s="46"/>
      <c r="K146" s="46"/>
      <c r="L146" s="46"/>
    </row>
    <row r="147" spans="3:12">
      <c r="D147" s="46"/>
      <c r="E147" s="46"/>
      <c r="F147" s="46"/>
      <c r="G147" s="46"/>
      <c r="H147" s="46"/>
      <c r="I147" s="46"/>
      <c r="J147" s="46"/>
      <c r="K147" s="46"/>
      <c r="L147" s="46"/>
    </row>
    <row r="148" spans="3:12">
      <c r="C148" t="s">
        <v>146</v>
      </c>
      <c r="D148" s="46" t="e">
        <f t="array" ref="D148:L148">Illustrative</f>
        <v>#REF!</v>
      </c>
      <c r="E148" s="46" t="e">
        <v>#REF!</v>
      </c>
      <c r="F148" s="46" t="e">
        <v>#REF!</v>
      </c>
      <c r="G148" s="46" t="e">
        <v>#REF!</v>
      </c>
      <c r="H148" s="46" t="e">
        <v>#REF!</v>
      </c>
      <c r="I148" s="46" t="e">
        <v>#REF!</v>
      </c>
      <c r="J148" s="46" t="e">
        <v>#REF!</v>
      </c>
      <c r="K148" s="46" t="e">
        <v>#REF!</v>
      </c>
      <c r="L148" s="46" t="e">
        <v>#REF!</v>
      </c>
    </row>
    <row r="149" spans="3:12">
      <c r="C149" t="s">
        <v>147</v>
      </c>
      <c r="D149" s="46" t="e">
        <f t="array" ref="D149:L149">Population_ApplicationPeriodWithTotal</f>
        <v>#NAME?</v>
      </c>
      <c r="E149" s="46" t="e">
        <v>#NAME?</v>
      </c>
      <c r="F149" s="46" t="e">
        <v>#NAME?</v>
      </c>
      <c r="G149" s="46" t="e">
        <v>#NAME?</v>
      </c>
      <c r="H149" s="46" t="e">
        <v>#NAME?</v>
      </c>
      <c r="I149" s="46" t="e">
        <v>#NAME?</v>
      </c>
      <c r="J149" s="46" t="e">
        <v>#NAME?</v>
      </c>
      <c r="K149" s="46" t="e">
        <v>#NAME?</v>
      </c>
      <c r="L149" s="46" t="e">
        <v>#NAME?</v>
      </c>
    </row>
    <row r="150" spans="3:12">
      <c r="D150" s="46"/>
      <c r="E150" s="46"/>
      <c r="F150" s="46"/>
      <c r="G150" s="46"/>
      <c r="H150" s="46"/>
      <c r="I150" s="46"/>
      <c r="J150" s="46"/>
      <c r="K150" s="46"/>
      <c r="L150" s="46"/>
    </row>
    <row r="151" spans="3:12">
      <c r="D151" s="46"/>
      <c r="E151" s="46"/>
      <c r="F151" s="46"/>
      <c r="G151" s="46"/>
      <c r="H151" s="46"/>
      <c r="I151" s="46"/>
      <c r="J151" s="46"/>
      <c r="K151" s="46"/>
      <c r="L151" s="46"/>
    </row>
    <row r="152" spans="3:12" s="63" customFormat="1" ht="15">
      <c r="C152" s="63" t="s">
        <v>148</v>
      </c>
      <c r="D152" s="67"/>
      <c r="E152" s="67"/>
      <c r="F152" s="67"/>
      <c r="G152" s="67"/>
      <c r="H152" s="67"/>
      <c r="I152" s="67"/>
      <c r="J152" s="67"/>
      <c r="K152" s="67"/>
      <c r="L152" s="67"/>
    </row>
    <row r="153" spans="3:12">
      <c r="D153" s="46"/>
      <c r="E153" s="46"/>
      <c r="F153" s="46"/>
      <c r="G153" s="46"/>
      <c r="H153" s="46"/>
      <c r="I153" s="46"/>
      <c r="J153" s="46"/>
      <c r="K153" s="46"/>
      <c r="L153" s="46"/>
    </row>
    <row r="154" spans="3:12">
      <c r="D154" s="46"/>
      <c r="E154" s="46"/>
      <c r="F154" s="46"/>
      <c r="G154" s="46"/>
      <c r="H154" s="46"/>
      <c r="I154" s="46"/>
      <c r="J154" s="46"/>
      <c r="K154" s="46"/>
      <c r="L154" s="46"/>
    </row>
    <row r="155" spans="3:12">
      <c r="D155" t="e">
        <f t="array" ref="D155:L155">label_StateAve</f>
        <v>#NAME?</v>
      </c>
      <c r="E155" t="e">
        <v>#NAME?</v>
      </c>
      <c r="F155" t="e">
        <v>#NAME?</v>
      </c>
      <c r="G155" t="e">
        <v>#NAME?</v>
      </c>
      <c r="H155" t="e">
        <v>#NAME?</v>
      </c>
      <c r="I155" t="e">
        <v>#NAME?</v>
      </c>
      <c r="J155" t="e">
        <v>#NAME?</v>
      </c>
      <c r="K155" t="e">
        <v>#NAME?</v>
      </c>
      <c r="L155" t="e">
        <v>#NAME?</v>
      </c>
    </row>
    <row r="157" spans="3:12">
      <c r="C157" t="s">
        <v>138</v>
      </c>
    </row>
    <row r="158" spans="3:12">
      <c r="C158" t="e">
        <f t="array" ref="C158:K161">C102:L105</f>
        <v>#N/A</v>
      </c>
      <c r="D158" s="46" t="e">
        <v>#N/A</v>
      </c>
      <c r="E158" s="46" t="e">
        <v>#N/A</v>
      </c>
      <c r="F158" s="46" t="e">
        <v>#N/A</v>
      </c>
      <c r="G158" s="46" t="e">
        <v>#N/A</v>
      </c>
      <c r="H158" s="46" t="e">
        <v>#N/A</v>
      </c>
      <c r="I158" s="46" t="e">
        <v>#N/A</v>
      </c>
      <c r="J158" s="46" t="e">
        <v>#N/A</v>
      </c>
      <c r="K158" s="46" t="e">
        <v>#N/A</v>
      </c>
      <c r="L158" s="46" t="e" cm="1">
        <f t="array" ref="L158">SUM(ABS(D158:K158))/2</f>
        <v>#N/A</v>
      </c>
    </row>
    <row r="159" spans="3:12">
      <c r="C159" t="e">
        <v>#N/A</v>
      </c>
      <c r="D159" s="46" t="e">
        <v>#N/A</v>
      </c>
      <c r="E159" s="46" t="e">
        <v>#N/A</v>
      </c>
      <c r="F159" s="46" t="e">
        <v>#N/A</v>
      </c>
      <c r="G159" s="46" t="e">
        <v>#N/A</v>
      </c>
      <c r="H159" s="46" t="e">
        <v>#N/A</v>
      </c>
      <c r="I159" s="46" t="e">
        <v>#N/A</v>
      </c>
      <c r="J159" s="46" t="e">
        <v>#N/A</v>
      </c>
      <c r="K159" s="46" t="e">
        <v>#N/A</v>
      </c>
      <c r="L159" s="46" t="e" cm="1">
        <f t="array" ref="L159">SUM(ABS(D159:K159))/2</f>
        <v>#N/A</v>
      </c>
    </row>
    <row r="160" spans="3:12">
      <c r="C160" t="e">
        <v>#N/A</v>
      </c>
      <c r="D160" s="46" t="e">
        <v>#N/A</v>
      </c>
      <c r="E160" s="46" t="e">
        <v>#N/A</v>
      </c>
      <c r="F160" s="46" t="e">
        <v>#N/A</v>
      </c>
      <c r="G160" s="46" t="e">
        <v>#N/A</v>
      </c>
      <c r="H160" s="46" t="e">
        <v>#N/A</v>
      </c>
      <c r="I160" s="46" t="e">
        <v>#N/A</v>
      </c>
      <c r="J160" s="46" t="e">
        <v>#N/A</v>
      </c>
      <c r="K160" s="46" t="e">
        <v>#N/A</v>
      </c>
      <c r="L160" s="46" t="e" cm="1">
        <f t="array" ref="L160">SUM(ABS(D160:K160))/2</f>
        <v>#N/A</v>
      </c>
    </row>
    <row r="161" spans="3:12">
      <c r="C161" t="e">
        <v>#N/A</v>
      </c>
      <c r="D161" s="46" t="e">
        <v>#N/A</v>
      </c>
      <c r="E161" s="46" t="e">
        <v>#N/A</v>
      </c>
      <c r="F161" s="46" t="e">
        <v>#N/A</v>
      </c>
      <c r="G161" s="46" t="e">
        <v>#N/A</v>
      </c>
      <c r="H161" s="46" t="e">
        <v>#N/A</v>
      </c>
      <c r="I161" s="46" t="e">
        <v>#N/A</v>
      </c>
      <c r="J161" s="46" t="e">
        <v>#N/A</v>
      </c>
      <c r="K161" s="46" t="e">
        <v>#N/A</v>
      </c>
      <c r="L161" s="46" t="e" cm="1">
        <f t="array" ref="L161">SUM(ABS(D161:K161))/2</f>
        <v>#N/A</v>
      </c>
    </row>
    <row r="162" spans="3:12">
      <c r="C162" t="s">
        <v>45</v>
      </c>
      <c r="D162" s="46" t="e">
        <f>SUM(D106:D107)</f>
        <v>#N/A</v>
      </c>
      <c r="E162" s="46" t="e">
        <f t="shared" ref="E162:K162" si="8">SUM(E106:E107)</f>
        <v>#N/A</v>
      </c>
      <c r="F162" s="46" t="e">
        <f t="shared" si="8"/>
        <v>#N/A</v>
      </c>
      <c r="G162" s="46" t="e">
        <f t="shared" si="8"/>
        <v>#N/A</v>
      </c>
      <c r="H162" s="46" t="e">
        <f t="shared" si="8"/>
        <v>#N/A</v>
      </c>
      <c r="I162" s="46" t="e">
        <f t="shared" si="8"/>
        <v>#N/A</v>
      </c>
      <c r="J162" s="46" t="e">
        <f t="shared" si="8"/>
        <v>#N/A</v>
      </c>
      <c r="K162" s="46" t="e">
        <f t="shared" si="8"/>
        <v>#N/A</v>
      </c>
      <c r="L162" s="46" t="e" cm="1">
        <f t="array" ref="L162">SUM(ABS(D162:K162))/2</f>
        <v>#N/A</v>
      </c>
    </row>
    <row r="163" spans="3:12">
      <c r="C163" t="s">
        <v>134</v>
      </c>
      <c r="D163" s="46" t="e">
        <f>SUM(D158:D162)</f>
        <v>#N/A</v>
      </c>
      <c r="E163" s="46" t="e">
        <f t="shared" ref="E163:K163" si="9">SUM(E158:E162)</f>
        <v>#N/A</v>
      </c>
      <c r="F163" s="46" t="e">
        <f t="shared" si="9"/>
        <v>#N/A</v>
      </c>
      <c r="G163" s="46" t="e">
        <f t="shared" si="9"/>
        <v>#N/A</v>
      </c>
      <c r="H163" s="46" t="e">
        <f t="shared" si="9"/>
        <v>#N/A</v>
      </c>
      <c r="I163" s="46" t="e">
        <f t="shared" si="9"/>
        <v>#N/A</v>
      </c>
      <c r="J163" s="46" t="e">
        <f t="shared" si="9"/>
        <v>#N/A</v>
      </c>
      <c r="K163" s="46" t="e">
        <f t="shared" si="9"/>
        <v>#N/A</v>
      </c>
      <c r="L163" s="46" t="e" cm="1">
        <f t="array" ref="L163">SUM(ABS(D163:K163))/2</f>
        <v>#N/A</v>
      </c>
    </row>
    <row r="164" spans="3:12">
      <c r="C164" t="s">
        <v>139</v>
      </c>
    </row>
    <row r="165" spans="3:12">
      <c r="C165" t="s">
        <v>111</v>
      </c>
    </row>
    <row r="166" spans="3:12">
      <c r="C166">
        <f t="array" ref="C166:K168">C128:K130</f>
        <v>0</v>
      </c>
      <c r="D166" s="46">
        <v>0</v>
      </c>
      <c r="E166" s="46">
        <v>0</v>
      </c>
      <c r="F166" s="46">
        <v>0</v>
      </c>
      <c r="G166" s="46">
        <v>0</v>
      </c>
      <c r="H166" s="46">
        <v>0</v>
      </c>
      <c r="I166" s="46">
        <v>0</v>
      </c>
      <c r="J166" s="46">
        <v>0</v>
      </c>
      <c r="K166" s="46">
        <v>0</v>
      </c>
      <c r="L166" s="46" cm="1">
        <f t="array" ref="L166">SUM(ABS(D166:K166))/2</f>
        <v>0</v>
      </c>
    </row>
    <row r="167" spans="3:12">
      <c r="C167">
        <v>0</v>
      </c>
      <c r="D167" s="46">
        <v>0</v>
      </c>
      <c r="E167" s="46">
        <v>0</v>
      </c>
      <c r="F167" s="46">
        <v>0</v>
      </c>
      <c r="G167" s="46">
        <v>0</v>
      </c>
      <c r="H167" s="46">
        <v>0</v>
      </c>
      <c r="I167" s="46">
        <v>0</v>
      </c>
      <c r="J167" s="46">
        <v>0</v>
      </c>
      <c r="K167" s="46">
        <v>0</v>
      </c>
      <c r="L167" s="46" cm="1">
        <f t="array" ref="L167">SUM(ABS(D167:K167))/2</f>
        <v>0</v>
      </c>
    </row>
    <row r="168" spans="3:12">
      <c r="C168">
        <v>0</v>
      </c>
      <c r="D168" s="46">
        <v>0</v>
      </c>
      <c r="E168" s="46">
        <v>0</v>
      </c>
      <c r="F168" s="46">
        <v>0</v>
      </c>
      <c r="G168" s="46">
        <v>0</v>
      </c>
      <c r="H168" s="46">
        <v>0</v>
      </c>
      <c r="I168" s="46">
        <v>0</v>
      </c>
      <c r="J168" s="46">
        <v>0</v>
      </c>
      <c r="K168" s="46">
        <v>0</v>
      </c>
      <c r="L168" s="46" cm="1">
        <f t="array" ref="L168">SUM(ABS(D168:K168))/2</f>
        <v>0</v>
      </c>
    </row>
    <row r="169" spans="3:12">
      <c r="C169" t="s">
        <v>112</v>
      </c>
      <c r="D169" s="46">
        <f>SUM(D131:D135)</f>
        <v>0</v>
      </c>
      <c r="E169" s="46">
        <f t="shared" ref="E169:K169" si="10">SUM(E131:E135)</f>
        <v>0</v>
      </c>
      <c r="F169" s="46">
        <f t="shared" si="10"/>
        <v>0</v>
      </c>
      <c r="G169" s="46">
        <f t="shared" si="10"/>
        <v>0</v>
      </c>
      <c r="H169" s="46">
        <f t="shared" si="10"/>
        <v>0</v>
      </c>
      <c r="I169" s="46">
        <f t="shared" si="10"/>
        <v>0</v>
      </c>
      <c r="J169" s="46">
        <f t="shared" si="10"/>
        <v>0</v>
      </c>
      <c r="K169" s="46">
        <f t="shared" si="10"/>
        <v>0</v>
      </c>
      <c r="L169" s="46" cm="1">
        <f t="array" ref="L169">SUM(ABS(D169:K169))/2</f>
        <v>0</v>
      </c>
    </row>
    <row r="170" spans="3:12">
      <c r="C170" t="s">
        <v>113</v>
      </c>
      <c r="D170" s="46">
        <f>SUM(D166:D169)</f>
        <v>0</v>
      </c>
      <c r="E170" s="46">
        <f t="shared" ref="E170:K170" si="11">SUM(E166:E169)</f>
        <v>0</v>
      </c>
      <c r="F170" s="46">
        <f t="shared" si="11"/>
        <v>0</v>
      </c>
      <c r="G170" s="46">
        <f t="shared" si="11"/>
        <v>0</v>
      </c>
      <c r="H170" s="46">
        <f t="shared" si="11"/>
        <v>0</v>
      </c>
      <c r="I170" s="46">
        <f t="shared" si="11"/>
        <v>0</v>
      </c>
      <c r="J170" s="46">
        <f t="shared" si="11"/>
        <v>0</v>
      </c>
      <c r="K170" s="46">
        <f t="shared" si="11"/>
        <v>0</v>
      </c>
      <c r="L170" s="46" cm="1">
        <f t="array" ref="L170">SUM(ABS(D170:K170))/2</f>
        <v>0</v>
      </c>
    </row>
    <row r="171" spans="3:12">
      <c r="C171">
        <f t="array" ref="C171:K174">C112:K115</f>
        <v>0</v>
      </c>
      <c r="D171" s="46">
        <v>0</v>
      </c>
      <c r="E171" s="46">
        <v>0</v>
      </c>
      <c r="F171" s="46">
        <v>0</v>
      </c>
      <c r="G171" s="46">
        <v>0</v>
      </c>
      <c r="H171" s="46">
        <v>0</v>
      </c>
      <c r="I171" s="46">
        <v>0</v>
      </c>
      <c r="J171" s="46">
        <v>0</v>
      </c>
      <c r="K171" s="46">
        <v>0</v>
      </c>
      <c r="L171" s="46" cm="1">
        <f t="array" ref="L171">SUM(ABS(D171:K171))/2</f>
        <v>0</v>
      </c>
    </row>
    <row r="172" spans="3:12">
      <c r="C172">
        <v>0</v>
      </c>
      <c r="D172" s="46">
        <v>0</v>
      </c>
      <c r="E172" s="46">
        <v>0</v>
      </c>
      <c r="F172" s="46">
        <v>0</v>
      </c>
      <c r="G172" s="46">
        <v>0</v>
      </c>
      <c r="H172" s="46">
        <v>0</v>
      </c>
      <c r="I172" s="46">
        <v>0</v>
      </c>
      <c r="J172" s="46">
        <v>0</v>
      </c>
      <c r="K172" s="46">
        <v>0</v>
      </c>
      <c r="L172" s="46" cm="1">
        <f t="array" ref="L172">SUM(ABS(D172:K172))/2</f>
        <v>0</v>
      </c>
    </row>
    <row r="173" spans="3:12">
      <c r="C173">
        <v>0</v>
      </c>
      <c r="D173" s="46">
        <v>0</v>
      </c>
      <c r="E173" s="46">
        <v>0</v>
      </c>
      <c r="F173" s="46">
        <v>0</v>
      </c>
      <c r="G173" s="46">
        <v>0</v>
      </c>
      <c r="H173" s="46">
        <v>0</v>
      </c>
      <c r="I173" s="46">
        <v>0</v>
      </c>
      <c r="J173" s="46">
        <v>0</v>
      </c>
      <c r="K173" s="46">
        <v>0</v>
      </c>
      <c r="L173" s="46" cm="1">
        <f t="array" ref="L173">SUM(ABS(D173:K173))/2</f>
        <v>0</v>
      </c>
    </row>
    <row r="174" spans="3:12">
      <c r="C174">
        <v>0</v>
      </c>
      <c r="D174" s="46">
        <v>0</v>
      </c>
      <c r="E174" s="46">
        <v>0</v>
      </c>
      <c r="F174" s="46">
        <v>0</v>
      </c>
      <c r="G174" s="46">
        <v>0</v>
      </c>
      <c r="H174" s="46">
        <v>0</v>
      </c>
      <c r="I174" s="46">
        <v>0</v>
      </c>
      <c r="J174" s="46">
        <v>0</v>
      </c>
      <c r="K174" s="46">
        <v>0</v>
      </c>
      <c r="L174" s="46" cm="1">
        <f t="array" ref="L174">SUM(ABS(D174:K174))/2</f>
        <v>0</v>
      </c>
    </row>
    <row r="175" spans="3:12">
      <c r="C175" t="s">
        <v>100</v>
      </c>
      <c r="D175" s="46">
        <f>SUM(D116:D125)</f>
        <v>0</v>
      </c>
      <c r="E175" s="46">
        <f t="shared" ref="E175:K175" si="12">SUM(E116:E125)</f>
        <v>0</v>
      </c>
      <c r="F175" s="46">
        <f t="shared" si="12"/>
        <v>0</v>
      </c>
      <c r="G175" s="46">
        <f t="shared" si="12"/>
        <v>0</v>
      </c>
      <c r="H175" s="46">
        <f t="shared" si="12"/>
        <v>0</v>
      </c>
      <c r="I175" s="46">
        <f t="shared" si="12"/>
        <v>0</v>
      </c>
      <c r="J175" s="46">
        <f t="shared" si="12"/>
        <v>0</v>
      </c>
      <c r="K175" s="46">
        <f t="shared" si="12"/>
        <v>0</v>
      </c>
      <c r="L175" s="46" cm="1">
        <f t="array" ref="L175">SUM(ABS(D175:K175))/2</f>
        <v>0</v>
      </c>
    </row>
    <row r="176" spans="3:12">
      <c r="C176" t="s">
        <v>101</v>
      </c>
      <c r="D176" s="46">
        <f>SUM(D170:D175)</f>
        <v>0</v>
      </c>
      <c r="E176" s="46">
        <f t="shared" ref="E176:K176" si="13">SUM(E170:E175)</f>
        <v>0</v>
      </c>
      <c r="F176" s="46">
        <f t="shared" si="13"/>
        <v>0</v>
      </c>
      <c r="G176" s="46">
        <f t="shared" si="13"/>
        <v>0</v>
      </c>
      <c r="H176" s="46">
        <f t="shared" si="13"/>
        <v>0</v>
      </c>
      <c r="I176" s="46">
        <f t="shared" si="13"/>
        <v>0</v>
      </c>
      <c r="J176" s="46">
        <f t="shared" si="13"/>
        <v>0</v>
      </c>
      <c r="K176" s="46">
        <f t="shared" si="13"/>
        <v>0</v>
      </c>
      <c r="L176" s="46" cm="1">
        <f t="array" ref="L176">SUM(ABS(D176:K176))/2</f>
        <v>0</v>
      </c>
    </row>
    <row r="177" spans="3:12">
      <c r="C177" t="s">
        <v>102</v>
      </c>
    </row>
    <row r="178" spans="3:12">
      <c r="C178">
        <f t="array" ref="C178:K180">C138:K140</f>
        <v>0</v>
      </c>
      <c r="D178" s="46">
        <v>0</v>
      </c>
      <c r="E178" s="46">
        <v>0</v>
      </c>
      <c r="F178" s="46">
        <v>0</v>
      </c>
      <c r="G178" s="46">
        <v>0</v>
      </c>
      <c r="H178" s="46">
        <v>0</v>
      </c>
      <c r="I178" s="46">
        <v>0</v>
      </c>
      <c r="J178" s="46">
        <v>0</v>
      </c>
      <c r="K178" s="46">
        <v>0</v>
      </c>
      <c r="L178" s="46" cm="1">
        <f t="array" ref="L178">SUM(ABS(D178:K178))/2</f>
        <v>0</v>
      </c>
    </row>
    <row r="179" spans="3:12">
      <c r="C179">
        <v>0</v>
      </c>
      <c r="D179" s="46">
        <v>0</v>
      </c>
      <c r="E179" s="46">
        <v>0</v>
      </c>
      <c r="F179" s="46">
        <v>0</v>
      </c>
      <c r="G179" s="46">
        <v>0</v>
      </c>
      <c r="H179" s="46">
        <v>0</v>
      </c>
      <c r="I179" s="46">
        <v>0</v>
      </c>
      <c r="J179" s="46">
        <v>0</v>
      </c>
      <c r="K179" s="46">
        <v>0</v>
      </c>
      <c r="L179" s="46" cm="1">
        <f t="array" ref="L179">SUM(ABS(D179:K179))/2</f>
        <v>0</v>
      </c>
    </row>
    <row r="180" spans="3:12">
      <c r="C180">
        <v>0</v>
      </c>
      <c r="D180" s="46">
        <v>0</v>
      </c>
      <c r="E180" s="46">
        <v>0</v>
      </c>
      <c r="F180" s="46">
        <v>0</v>
      </c>
      <c r="G180" s="46">
        <v>0</v>
      </c>
      <c r="H180" s="46">
        <v>0</v>
      </c>
      <c r="I180" s="46">
        <v>0</v>
      </c>
      <c r="J180" s="46">
        <v>0</v>
      </c>
      <c r="K180" s="46">
        <v>0</v>
      </c>
      <c r="L180" s="46" cm="1">
        <f t="array" ref="L180">SUM(ABS(D180:K180))/2</f>
        <v>0</v>
      </c>
    </row>
    <row r="181" spans="3:12">
      <c r="C181" t="s">
        <v>140</v>
      </c>
      <c r="D181" s="46">
        <f>SUM(D178:D180)</f>
        <v>0</v>
      </c>
      <c r="E181" s="46">
        <f t="shared" ref="E181:K181" si="14">SUM(E178:E180)</f>
        <v>0</v>
      </c>
      <c r="F181" s="46">
        <f t="shared" si="14"/>
        <v>0</v>
      </c>
      <c r="G181" s="46">
        <f t="shared" si="14"/>
        <v>0</v>
      </c>
      <c r="H181" s="46">
        <f t="shared" si="14"/>
        <v>0</v>
      </c>
      <c r="I181" s="46">
        <f t="shared" si="14"/>
        <v>0</v>
      </c>
      <c r="J181" s="46">
        <f t="shared" si="14"/>
        <v>0</v>
      </c>
      <c r="K181" s="46">
        <f t="shared" si="14"/>
        <v>0</v>
      </c>
      <c r="L181" s="46" cm="1">
        <f t="array" ref="L181">SUM(ABS(D181:K181))/2</f>
        <v>0</v>
      </c>
    </row>
    <row r="182" spans="3:12">
      <c r="C182" t="s">
        <v>141</v>
      </c>
      <c r="D182" s="46">
        <f>D176+D181</f>
        <v>0</v>
      </c>
      <c r="E182" s="46">
        <f t="shared" ref="E182:K182" si="15">E176+E181</f>
        <v>0</v>
      </c>
      <c r="F182" s="46">
        <f t="shared" si="15"/>
        <v>0</v>
      </c>
      <c r="G182" s="46">
        <f t="shared" si="15"/>
        <v>0</v>
      </c>
      <c r="H182" s="46">
        <f t="shared" si="15"/>
        <v>0</v>
      </c>
      <c r="I182" s="46">
        <f t="shared" si="15"/>
        <v>0</v>
      </c>
      <c r="J182" s="46">
        <f t="shared" si="15"/>
        <v>0</v>
      </c>
      <c r="K182" s="46">
        <f t="shared" si="15"/>
        <v>0</v>
      </c>
      <c r="L182" s="46" cm="1">
        <f t="array" ref="L182">SUM(ABS(D182:K182))/2</f>
        <v>0</v>
      </c>
    </row>
    <row r="183" spans="3:12">
      <c r="C183" t="s">
        <v>36</v>
      </c>
      <c r="D183" s="46" t="e">
        <f t="array" ref="D183:K183">D143:K143</f>
        <v>#NAME?</v>
      </c>
      <c r="E183" s="46" t="e">
        <v>#NAME?</v>
      </c>
      <c r="F183" s="46" t="e">
        <v>#NAME?</v>
      </c>
      <c r="G183" s="46" t="e">
        <v>#NAME?</v>
      </c>
      <c r="H183" s="46" t="e">
        <v>#NAME?</v>
      </c>
      <c r="I183" s="46" t="e">
        <v>#NAME?</v>
      </c>
      <c r="J183" s="46" t="e">
        <v>#NAME?</v>
      </c>
      <c r="K183" s="46" t="e">
        <v>#NAME?</v>
      </c>
      <c r="L183" s="46" t="e" cm="1">
        <f t="array" ref="L183">SUM(ABS(D183:K183))/2</f>
        <v>#NAME?</v>
      </c>
    </row>
    <row r="184" spans="3:12">
      <c r="C184" t="s">
        <v>16</v>
      </c>
      <c r="D184" s="46" t="e">
        <f t="array" ref="D184:K184">+D148:L148-D149:L149/L149*L148</f>
        <v>#REF!</v>
      </c>
      <c r="E184" s="46" t="e">
        <v>#REF!</v>
      </c>
      <c r="F184" s="46" t="e">
        <v>#REF!</v>
      </c>
      <c r="G184" s="46" t="e">
        <v>#REF!</v>
      </c>
      <c r="H184" s="46" t="e">
        <v>#REF!</v>
      </c>
      <c r="I184" s="46" t="e">
        <v>#REF!</v>
      </c>
      <c r="J184" s="46" t="e">
        <v>#REF!</v>
      </c>
      <c r="K184" s="46" t="e">
        <v>#REF!</v>
      </c>
      <c r="L184" s="46" t="e" cm="1">
        <f t="array" ref="L184">SUM(ABS(D184:K184))/2</f>
        <v>#REF!</v>
      </c>
    </row>
    <row r="190" spans="3:12" s="63" customFormat="1" ht="15">
      <c r="C190" s="63" t="s">
        <v>149</v>
      </c>
    </row>
    <row r="192" spans="3:12">
      <c r="D192" t="e">
        <f t="array" ref="D192:L192">label_StateAve</f>
        <v>#NAME?</v>
      </c>
      <c r="E192" t="e">
        <v>#NAME?</v>
      </c>
      <c r="F192" t="e">
        <v>#NAME?</v>
      </c>
      <c r="G192" t="e">
        <v>#NAME?</v>
      </c>
      <c r="H192" t="e">
        <v>#NAME?</v>
      </c>
      <c r="I192" t="e">
        <v>#NAME?</v>
      </c>
      <c r="J192" t="e">
        <v>#NAME?</v>
      </c>
      <c r="K192" t="e">
        <v>#NAME?</v>
      </c>
      <c r="L192" t="e">
        <v>#NAME?</v>
      </c>
    </row>
    <row r="193" spans="3:12">
      <c r="D193" t="s">
        <v>18</v>
      </c>
      <c r="E193" t="s">
        <v>18</v>
      </c>
      <c r="F193" t="s">
        <v>18</v>
      </c>
      <c r="G193" t="s">
        <v>18</v>
      </c>
      <c r="H193" t="s">
        <v>18</v>
      </c>
      <c r="I193" t="s">
        <v>18</v>
      </c>
      <c r="J193" t="s">
        <v>18</v>
      </c>
      <c r="K193" t="s">
        <v>18</v>
      </c>
      <c r="L193" t="s">
        <v>18</v>
      </c>
    </row>
    <row r="194" spans="3:12">
      <c r="C194" t="s">
        <v>138</v>
      </c>
    </row>
    <row r="195" spans="3:12">
      <c r="C195" t="e">
        <f t="shared" ref="C195:C221" si="16">+C158</f>
        <v>#N/A</v>
      </c>
      <c r="D195" s="46" t="str">
        <f t="array" ref="D195:L221">IFERROR(D158:L184/Million,"")</f>
        <v/>
      </c>
      <c r="E195" s="46" t="str">
        <v/>
      </c>
      <c r="F195" s="46" t="str">
        <v/>
      </c>
      <c r="G195" s="46" t="str">
        <v/>
      </c>
      <c r="H195" s="46" t="str">
        <v/>
      </c>
      <c r="I195" s="46" t="str">
        <v/>
      </c>
      <c r="J195" s="46" t="str">
        <v/>
      </c>
      <c r="K195" s="46" t="str">
        <v/>
      </c>
      <c r="L195" s="46" t="str">
        <v/>
      </c>
    </row>
    <row r="196" spans="3:12">
      <c r="C196" s="11" t="e">
        <f t="shared" si="16"/>
        <v>#N/A</v>
      </c>
      <c r="D196" s="46" t="str">
        <v/>
      </c>
      <c r="E196" s="46" t="str">
        <v/>
      </c>
      <c r="F196" s="46" t="str">
        <v/>
      </c>
      <c r="G196" s="46" t="str">
        <v/>
      </c>
      <c r="H196" s="46" t="str">
        <v/>
      </c>
      <c r="I196" s="46" t="str">
        <v/>
      </c>
      <c r="J196" s="46" t="str">
        <v/>
      </c>
      <c r="K196" s="46" t="str">
        <v/>
      </c>
      <c r="L196" s="46" t="str">
        <v/>
      </c>
    </row>
    <row r="197" spans="3:12">
      <c r="C197" s="11" t="e">
        <f t="shared" si="16"/>
        <v>#N/A</v>
      </c>
      <c r="D197" s="46" t="str">
        <v/>
      </c>
      <c r="E197" s="46" t="str">
        <v/>
      </c>
      <c r="F197" s="46" t="str">
        <v/>
      </c>
      <c r="G197" s="46" t="str">
        <v/>
      </c>
      <c r="H197" s="46" t="str">
        <v/>
      </c>
      <c r="I197" s="46" t="str">
        <v/>
      </c>
      <c r="J197" s="46" t="str">
        <v/>
      </c>
      <c r="K197" s="46" t="str">
        <v/>
      </c>
      <c r="L197" s="46" t="str">
        <v/>
      </c>
    </row>
    <row r="198" spans="3:12">
      <c r="C198" s="11" t="e">
        <f t="shared" si="16"/>
        <v>#N/A</v>
      </c>
      <c r="D198" s="46" t="str">
        <v/>
      </c>
      <c r="E198" s="46" t="str">
        <v/>
      </c>
      <c r="F198" s="46" t="str">
        <v/>
      </c>
      <c r="G198" s="46" t="str">
        <v/>
      </c>
      <c r="H198" s="46" t="str">
        <v/>
      </c>
      <c r="I198" s="46" t="str">
        <v/>
      </c>
      <c r="J198" s="46" t="str">
        <v/>
      </c>
      <c r="K198" s="46" t="str">
        <v/>
      </c>
      <c r="L198" s="46" t="str">
        <v/>
      </c>
    </row>
    <row r="199" spans="3:12">
      <c r="C199" s="11" t="str">
        <f t="shared" si="16"/>
        <v>Other revenue effects</v>
      </c>
      <c r="D199" s="46" t="str">
        <v/>
      </c>
      <c r="E199" s="46" t="str">
        <v/>
      </c>
      <c r="F199" s="46" t="str">
        <v/>
      </c>
      <c r="G199" s="46" t="str">
        <v/>
      </c>
      <c r="H199" s="46" t="str">
        <v/>
      </c>
      <c r="I199" s="46" t="str">
        <v/>
      </c>
      <c r="J199" s="46" t="str">
        <v/>
      </c>
      <c r="K199" s="46" t="str">
        <v/>
      </c>
      <c r="L199" s="46" t="str">
        <v/>
      </c>
    </row>
    <row r="200" spans="3:12">
      <c r="C200" s="11" t="str">
        <f t="shared" si="16"/>
        <v>Total revenue effects</v>
      </c>
      <c r="D200" s="46" t="str">
        <v/>
      </c>
      <c r="E200" s="46" t="str">
        <v/>
      </c>
      <c r="F200" s="46" t="str">
        <v/>
      </c>
      <c r="G200" s="46" t="str">
        <v/>
      </c>
      <c r="H200" s="46" t="str">
        <v/>
      </c>
      <c r="I200" s="46" t="str">
        <v/>
      </c>
      <c r="J200" s="46" t="str">
        <v/>
      </c>
      <c r="K200" s="46" t="str">
        <v/>
      </c>
      <c r="L200" s="46" t="str">
        <v/>
      </c>
    </row>
    <row r="201" spans="3:12">
      <c r="C201" s="11" t="str">
        <f t="shared" si="16"/>
        <v>Effects of expenditure requirements</v>
      </c>
      <c r="D201" s="46" t="str">
        <v/>
      </c>
      <c r="E201" s="46" t="str">
        <v/>
      </c>
      <c r="F201" s="46" t="str">
        <v/>
      </c>
      <c r="G201" s="46" t="str">
        <v/>
      </c>
      <c r="H201" s="46" t="str">
        <v/>
      </c>
      <c r="I201" s="46" t="str">
        <v/>
      </c>
      <c r="J201" s="46" t="str">
        <v/>
      </c>
      <c r="K201" s="46" t="str">
        <v/>
      </c>
      <c r="L201" s="46" t="str">
        <v/>
      </c>
    </row>
    <row r="202" spans="3:12">
      <c r="C202" s="11" t="str">
        <f t="shared" si="16"/>
        <v>Socio-demographic characteristics</v>
      </c>
      <c r="D202" s="46" t="str">
        <v/>
      </c>
      <c r="E202" s="46" t="str">
        <v/>
      </c>
      <c r="F202" s="46" t="str">
        <v/>
      </c>
      <c r="G202" s="46" t="str">
        <v/>
      </c>
      <c r="H202" s="46" t="str">
        <v/>
      </c>
      <c r="I202" s="46" t="str">
        <v/>
      </c>
      <c r="J202" s="46" t="str">
        <v/>
      </c>
      <c r="K202" s="46" t="str">
        <v/>
      </c>
      <c r="L202" s="46" t="str">
        <v/>
      </c>
    </row>
    <row r="203" spans="3:12">
      <c r="C203" s="11">
        <f t="shared" si="16"/>
        <v>0</v>
      </c>
      <c r="D203" s="46" t="str">
        <v/>
      </c>
      <c r="E203" s="46" t="str">
        <v/>
      </c>
      <c r="F203" s="46" t="str">
        <v/>
      </c>
      <c r="G203" s="46" t="str">
        <v/>
      </c>
      <c r="H203" s="46" t="str">
        <v/>
      </c>
      <c r="I203" s="46" t="str">
        <v/>
      </c>
      <c r="J203" s="46" t="str">
        <v/>
      </c>
      <c r="K203" s="46" t="str">
        <v/>
      </c>
      <c r="L203" s="46" t="str">
        <v/>
      </c>
    </row>
    <row r="204" spans="3:12">
      <c r="C204" s="11">
        <f t="shared" si="16"/>
        <v>0</v>
      </c>
      <c r="D204" s="46" t="str">
        <v/>
      </c>
      <c r="E204" s="46" t="str">
        <v/>
      </c>
      <c r="F204" s="46" t="str">
        <v/>
      </c>
      <c r="G204" s="46" t="str">
        <v/>
      </c>
      <c r="H204" s="46" t="str">
        <v/>
      </c>
      <c r="I204" s="46" t="str">
        <v/>
      </c>
      <c r="J204" s="46" t="str">
        <v/>
      </c>
      <c r="K204" s="46" t="str">
        <v/>
      </c>
      <c r="L204" s="46" t="str">
        <v/>
      </c>
    </row>
    <row r="205" spans="3:12">
      <c r="C205" s="11">
        <f t="shared" si="16"/>
        <v>0</v>
      </c>
      <c r="D205" s="46" t="str">
        <v/>
      </c>
      <c r="E205" s="46" t="str">
        <v/>
      </c>
      <c r="F205" s="46" t="str">
        <v/>
      </c>
      <c r="G205" s="46" t="str">
        <v/>
      </c>
      <c r="H205" s="46" t="str">
        <v/>
      </c>
      <c r="I205" s="46" t="str">
        <v/>
      </c>
      <c r="J205" s="46" t="str">
        <v/>
      </c>
      <c r="K205" s="46" t="str">
        <v/>
      </c>
      <c r="L205" s="46" t="str">
        <v/>
      </c>
    </row>
    <row r="206" spans="3:12">
      <c r="C206" s="11" t="str">
        <f t="shared" si="16"/>
        <v>Other SDC (a)</v>
      </c>
      <c r="D206" s="46" t="str">
        <v/>
      </c>
      <c r="E206" s="46" t="str">
        <v/>
      </c>
      <c r="F206" s="46" t="str">
        <v/>
      </c>
      <c r="G206" s="46" t="str">
        <v/>
      </c>
      <c r="H206" s="46" t="str">
        <v/>
      </c>
      <c r="I206" s="46" t="str">
        <v/>
      </c>
      <c r="J206" s="46" t="str">
        <v/>
      </c>
      <c r="K206" s="46" t="str">
        <v/>
      </c>
      <c r="L206" s="46" t="str">
        <v/>
      </c>
    </row>
    <row r="207" spans="3:12">
      <c r="C207" s="11" t="str">
        <f t="shared" si="16"/>
        <v>Total SDC</v>
      </c>
      <c r="D207" s="46" t="str">
        <v/>
      </c>
      <c r="E207" s="46" t="str">
        <v/>
      </c>
      <c r="F207" s="46" t="str">
        <v/>
      </c>
      <c r="G207" s="46" t="str">
        <v/>
      </c>
      <c r="H207" s="46" t="str">
        <v/>
      </c>
      <c r="I207" s="46" t="str">
        <v/>
      </c>
      <c r="J207" s="46" t="str">
        <v/>
      </c>
      <c r="K207" s="46" t="str">
        <v/>
      </c>
      <c r="L207" s="46" t="str">
        <v/>
      </c>
    </row>
    <row r="208" spans="3:12">
      <c r="C208" s="11">
        <f t="shared" si="16"/>
        <v>0</v>
      </c>
      <c r="D208" s="46" t="str">
        <v/>
      </c>
      <c r="E208" s="46" t="str">
        <v/>
      </c>
      <c r="F208" s="46" t="str">
        <v/>
      </c>
      <c r="G208" s="46" t="str">
        <v/>
      </c>
      <c r="H208" s="46" t="str">
        <v/>
      </c>
      <c r="I208" s="46" t="str">
        <v/>
      </c>
      <c r="J208" s="46" t="str">
        <v/>
      </c>
      <c r="K208" s="46" t="str">
        <v/>
      </c>
      <c r="L208" s="46" t="str">
        <v/>
      </c>
    </row>
    <row r="209" spans="3:12">
      <c r="C209" s="11">
        <f t="shared" si="16"/>
        <v>0</v>
      </c>
      <c r="D209" s="46" t="str">
        <v/>
      </c>
      <c r="E209" s="46" t="str">
        <v/>
      </c>
      <c r="F209" s="46" t="str">
        <v/>
      </c>
      <c r="G209" s="46" t="str">
        <v/>
      </c>
      <c r="H209" s="46" t="str">
        <v/>
      </c>
      <c r="I209" s="46" t="str">
        <v/>
      </c>
      <c r="J209" s="46" t="str">
        <v/>
      </c>
      <c r="K209" s="46" t="str">
        <v/>
      </c>
      <c r="L209" s="46" t="str">
        <v/>
      </c>
    </row>
    <row r="210" spans="3:12">
      <c r="C210" s="11">
        <f t="shared" si="16"/>
        <v>0</v>
      </c>
      <c r="D210" s="46" t="str">
        <v/>
      </c>
      <c r="E210" s="46" t="str">
        <v/>
      </c>
      <c r="F210" s="46" t="str">
        <v/>
      </c>
      <c r="G210" s="46" t="str">
        <v/>
      </c>
      <c r="H210" s="46" t="str">
        <v/>
      </c>
      <c r="I210" s="46" t="str">
        <v/>
      </c>
      <c r="J210" s="46" t="str">
        <v/>
      </c>
      <c r="K210" s="46" t="str">
        <v/>
      </c>
      <c r="L210" s="46" t="str">
        <v/>
      </c>
    </row>
    <row r="211" spans="3:12">
      <c r="C211" s="11">
        <f t="shared" si="16"/>
        <v>0</v>
      </c>
      <c r="D211" s="46" t="str">
        <v/>
      </c>
      <c r="E211" s="46" t="str">
        <v/>
      </c>
      <c r="F211" s="46" t="str">
        <v/>
      </c>
      <c r="G211" s="46" t="str">
        <v/>
      </c>
      <c r="H211" s="46" t="str">
        <v/>
      </c>
      <c r="I211" s="46" t="str">
        <v/>
      </c>
      <c r="J211" s="46" t="str">
        <v/>
      </c>
      <c r="K211" s="46" t="str">
        <v/>
      </c>
      <c r="L211" s="46" t="str">
        <v/>
      </c>
    </row>
    <row r="212" spans="3:12">
      <c r="C212" s="11" t="str">
        <f t="shared" si="16"/>
        <v>Other expenses</v>
      </c>
      <c r="D212" s="46" t="str">
        <v/>
      </c>
      <c r="E212" s="46" t="str">
        <v/>
      </c>
      <c r="F212" s="46" t="str">
        <v/>
      </c>
      <c r="G212" s="46" t="str">
        <v/>
      </c>
      <c r="H212" s="46" t="str">
        <v/>
      </c>
      <c r="I212" s="46" t="str">
        <v/>
      </c>
      <c r="J212" s="46" t="str">
        <v/>
      </c>
      <c r="K212" s="46" t="str">
        <v/>
      </c>
      <c r="L212" s="46" t="str">
        <v/>
      </c>
    </row>
    <row r="213" spans="3:12">
      <c r="C213" s="11" t="str">
        <f t="shared" si="16"/>
        <v>Total expenses</v>
      </c>
      <c r="D213" s="46" t="str">
        <v/>
      </c>
      <c r="E213" s="46" t="str">
        <v/>
      </c>
      <c r="F213" s="46" t="str">
        <v/>
      </c>
      <c r="G213" s="46" t="str">
        <v/>
      </c>
      <c r="H213" s="46" t="str">
        <v/>
      </c>
      <c r="I213" s="46" t="str">
        <v/>
      </c>
      <c r="J213" s="46" t="str">
        <v/>
      </c>
      <c r="K213" s="46" t="str">
        <v/>
      </c>
      <c r="L213" s="46" t="str">
        <v/>
      </c>
    </row>
    <row r="214" spans="3:12">
      <c r="C214" s="11" t="str">
        <f t="shared" si="16"/>
        <v>Investment</v>
      </c>
      <c r="D214" s="46" t="str">
        <v/>
      </c>
      <c r="E214" s="46" t="str">
        <v/>
      </c>
      <c r="F214" s="46" t="str">
        <v/>
      </c>
      <c r="G214" s="46" t="str">
        <v/>
      </c>
      <c r="H214" s="46" t="str">
        <v/>
      </c>
      <c r="I214" s="46" t="str">
        <v/>
      </c>
      <c r="J214" s="46" t="str">
        <v/>
      </c>
      <c r="K214" s="46" t="str">
        <v/>
      </c>
      <c r="L214" s="46" t="str">
        <v/>
      </c>
    </row>
    <row r="215" spans="3:12">
      <c r="C215" s="11">
        <f t="shared" si="16"/>
        <v>0</v>
      </c>
      <c r="D215" s="46" t="str">
        <v/>
      </c>
      <c r="E215" s="46" t="str">
        <v/>
      </c>
      <c r="F215" s="46" t="str">
        <v/>
      </c>
      <c r="G215" s="46" t="str">
        <v/>
      </c>
      <c r="H215" s="46" t="str">
        <v/>
      </c>
      <c r="I215" s="46" t="str">
        <v/>
      </c>
      <c r="J215" s="46" t="str">
        <v/>
      </c>
      <c r="K215" s="46" t="str">
        <v/>
      </c>
      <c r="L215" s="46" t="str">
        <v/>
      </c>
    </row>
    <row r="216" spans="3:12">
      <c r="C216" s="11">
        <f t="shared" si="16"/>
        <v>0</v>
      </c>
      <c r="D216" s="46" t="str">
        <v/>
      </c>
      <c r="E216" s="46" t="str">
        <v/>
      </c>
      <c r="F216" s="46" t="str">
        <v/>
      </c>
      <c r="G216" s="46" t="str">
        <v/>
      </c>
      <c r="H216" s="46" t="str">
        <v/>
      </c>
      <c r="I216" s="46" t="str">
        <v/>
      </c>
      <c r="J216" s="46" t="str">
        <v/>
      </c>
      <c r="K216" s="46" t="str">
        <v/>
      </c>
      <c r="L216" s="46" t="str">
        <v/>
      </c>
    </row>
    <row r="217" spans="3:12">
      <c r="C217" s="11">
        <f t="shared" si="16"/>
        <v>0</v>
      </c>
      <c r="D217" s="46" t="str">
        <v/>
      </c>
      <c r="E217" s="46" t="str">
        <v/>
      </c>
      <c r="F217" s="46" t="str">
        <v/>
      </c>
      <c r="G217" s="46" t="str">
        <v/>
      </c>
      <c r="H217" s="46" t="str">
        <v/>
      </c>
      <c r="I217" s="46" t="str">
        <v/>
      </c>
      <c r="J217" s="46" t="str">
        <v/>
      </c>
      <c r="K217" s="46" t="str">
        <v/>
      </c>
      <c r="L217" s="46" t="str">
        <v/>
      </c>
    </row>
    <row r="218" spans="3:12">
      <c r="C218" s="11" t="str">
        <f t="shared" si="16"/>
        <v>Total Investment</v>
      </c>
      <c r="D218" s="46" t="str">
        <v/>
      </c>
      <c r="E218" s="46" t="str">
        <v/>
      </c>
      <c r="F218" s="46" t="str">
        <v/>
      </c>
      <c r="G218" s="46" t="str">
        <v/>
      </c>
      <c r="H218" s="46" t="str">
        <v/>
      </c>
      <c r="I218" s="46" t="str">
        <v/>
      </c>
      <c r="J218" s="46" t="str">
        <v/>
      </c>
      <c r="K218" s="46" t="str">
        <v/>
      </c>
      <c r="L218" s="46" t="str">
        <v/>
      </c>
    </row>
    <row r="219" spans="3:12">
      <c r="C219" s="11" t="str">
        <f t="shared" si="16"/>
        <v>Total expense and Investment</v>
      </c>
      <c r="D219" s="46" t="str">
        <v/>
      </c>
      <c r="E219" s="46" t="str">
        <v/>
      </c>
      <c r="F219" s="46" t="str">
        <v/>
      </c>
      <c r="G219" s="46" t="str">
        <v/>
      </c>
      <c r="H219" s="46" t="str">
        <v/>
      </c>
      <c r="I219" s="46" t="str">
        <v/>
      </c>
      <c r="J219" s="46" t="str">
        <v/>
      </c>
      <c r="K219" s="46" t="str">
        <v/>
      </c>
      <c r="L219" s="46" t="str">
        <v/>
      </c>
    </row>
    <row r="220" spans="3:12">
      <c r="C220" s="11" t="str">
        <f t="shared" si="16"/>
        <v>Commonwealth payments</v>
      </c>
      <c r="D220" s="46" t="str">
        <v/>
      </c>
      <c r="E220" s="46" t="str">
        <v/>
      </c>
      <c r="F220" s="46" t="str">
        <v/>
      </c>
      <c r="G220" s="46" t="str">
        <v/>
      </c>
      <c r="H220" s="46" t="str">
        <v/>
      </c>
      <c r="I220" s="46" t="str">
        <v/>
      </c>
      <c r="J220" s="46" t="str">
        <v/>
      </c>
      <c r="K220" s="46" t="str">
        <v/>
      </c>
      <c r="L220" s="46" t="str">
        <v/>
      </c>
    </row>
    <row r="221" spans="3:12">
      <c r="C221" s="11" t="str">
        <f t="shared" si="16"/>
        <v>Total</v>
      </c>
      <c r="D221" s="46" t="str">
        <v/>
      </c>
      <c r="E221" s="46" t="str">
        <v/>
      </c>
      <c r="F221" s="46" t="str">
        <v/>
      </c>
      <c r="G221" s="46" t="str">
        <v/>
      </c>
      <c r="H221" s="46" t="str">
        <v/>
      </c>
      <c r="I221" s="46" t="str">
        <v/>
      </c>
      <c r="J221" s="46" t="str">
        <v/>
      </c>
      <c r="K221" s="46" t="str">
        <v/>
      </c>
      <c r="L221" s="46" t="str">
        <v/>
      </c>
    </row>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20"/>
  <sheetViews>
    <sheetView showGridLines="0" zoomScale="115" zoomScaleNormal="115" workbookViewId="0">
      <selection sqref="A1:J2"/>
    </sheetView>
  </sheetViews>
  <sheetFormatPr defaultRowHeight="12"/>
  <cols>
    <col min="1" max="1" width="22.42578125" customWidth="1"/>
    <col min="2" max="10" width="8.85546875" customWidth="1"/>
    <col min="12" max="12" width="17" customWidth="1"/>
    <col min="13" max="13" width="8.85546875" customWidth="1"/>
    <col min="14" max="15" width="8.42578125" customWidth="1"/>
    <col min="16" max="16" width="9.85546875" customWidth="1"/>
    <col min="17" max="18" width="9.140625" customWidth="1"/>
    <col min="19" max="19" width="8" customWidth="1"/>
    <col min="20" max="20" width="8.42578125" customWidth="1"/>
    <col min="21" max="21" width="10" customWidth="1"/>
  </cols>
  <sheetData>
    <row r="1" spans="1:26" s="11" customFormat="1" ht="12.95" customHeight="1">
      <c r="A1" s="109" t="s">
        <v>161</v>
      </c>
      <c r="B1" s="109"/>
      <c r="C1" s="109"/>
      <c r="D1" s="109"/>
      <c r="E1" s="109"/>
      <c r="F1" s="109"/>
      <c r="G1" s="109"/>
      <c r="H1" s="109"/>
      <c r="I1" s="109"/>
      <c r="J1" s="109"/>
      <c r="L1" s="109" t="s">
        <v>162</v>
      </c>
      <c r="M1" s="109"/>
      <c r="N1" s="109"/>
      <c r="O1" s="109"/>
      <c r="P1" s="109"/>
      <c r="Q1" s="109"/>
      <c r="R1" s="109"/>
      <c r="S1" s="109"/>
      <c r="T1" s="109"/>
      <c r="U1" s="109"/>
    </row>
    <row r="2" spans="1:26" ht="12.95" customHeight="1">
      <c r="A2" s="109"/>
      <c r="B2" s="109"/>
      <c r="C2" s="109"/>
      <c r="D2" s="109"/>
      <c r="E2" s="109"/>
      <c r="F2" s="109"/>
      <c r="G2" s="109"/>
      <c r="H2" s="109"/>
      <c r="I2" s="109"/>
      <c r="J2" s="109"/>
      <c r="K2" s="11"/>
      <c r="L2" s="109"/>
      <c r="M2" s="109"/>
      <c r="N2" s="109"/>
      <c r="O2" s="109"/>
      <c r="P2" s="109"/>
      <c r="Q2" s="109"/>
      <c r="R2" s="109"/>
      <c r="S2" s="109"/>
      <c r="T2" s="109"/>
      <c r="U2" s="109"/>
      <c r="V2" s="11"/>
      <c r="W2" s="11"/>
      <c r="X2" s="11"/>
      <c r="Y2" s="11"/>
      <c r="Z2" s="11"/>
    </row>
    <row r="3" spans="1:26" ht="18.95" customHeight="1">
      <c r="A3" s="27"/>
      <c r="B3" s="27" t="s">
        <v>8</v>
      </c>
      <c r="C3" s="27" t="s">
        <v>9</v>
      </c>
      <c r="D3" s="27" t="s">
        <v>10</v>
      </c>
      <c r="E3" s="27" t="s">
        <v>11</v>
      </c>
      <c r="F3" s="27" t="s">
        <v>12</v>
      </c>
      <c r="G3" s="27" t="s">
        <v>13</v>
      </c>
      <c r="H3" s="27" t="s">
        <v>14</v>
      </c>
      <c r="I3" s="27" t="s">
        <v>15</v>
      </c>
      <c r="J3" s="27" t="s">
        <v>17</v>
      </c>
      <c r="K3" s="11"/>
      <c r="L3" s="27"/>
      <c r="M3" s="27" t="s">
        <v>8</v>
      </c>
      <c r="N3" s="27" t="s">
        <v>9</v>
      </c>
      <c r="O3" s="27" t="s">
        <v>10</v>
      </c>
      <c r="P3" s="27" t="s">
        <v>11</v>
      </c>
      <c r="Q3" s="27" t="s">
        <v>12</v>
      </c>
      <c r="R3" s="27" t="s">
        <v>13</v>
      </c>
      <c r="S3" s="27" t="s">
        <v>14</v>
      </c>
      <c r="T3" s="27" t="s">
        <v>15</v>
      </c>
      <c r="U3" s="27" t="s">
        <v>17</v>
      </c>
      <c r="V3" s="11"/>
      <c r="W3" s="11"/>
      <c r="X3" s="11"/>
      <c r="Y3" s="11"/>
      <c r="Z3" s="11"/>
    </row>
    <row r="4" spans="1:26" ht="12.95" customHeight="1">
      <c r="A4" s="28"/>
      <c r="B4" s="28" t="s">
        <v>18</v>
      </c>
      <c r="C4" s="28" t="s">
        <v>18</v>
      </c>
      <c r="D4" s="28" t="s">
        <v>18</v>
      </c>
      <c r="E4" s="28" t="s">
        <v>18</v>
      </c>
      <c r="F4" s="28" t="s">
        <v>18</v>
      </c>
      <c r="G4" s="28" t="s">
        <v>18</v>
      </c>
      <c r="H4" s="28" t="s">
        <v>18</v>
      </c>
      <c r="I4" s="28" t="s">
        <v>18</v>
      </c>
      <c r="J4" s="28" t="s">
        <v>18</v>
      </c>
      <c r="K4" s="11"/>
      <c r="L4" s="28"/>
      <c r="M4" s="28" t="s">
        <v>20</v>
      </c>
      <c r="N4" s="28" t="s">
        <v>20</v>
      </c>
      <c r="O4" s="28" t="s">
        <v>20</v>
      </c>
      <c r="P4" s="28" t="s">
        <v>20</v>
      </c>
      <c r="Q4" s="28" t="s">
        <v>20</v>
      </c>
      <c r="R4" s="28" t="s">
        <v>20</v>
      </c>
      <c r="S4" s="28" t="s">
        <v>20</v>
      </c>
      <c r="T4" s="28" t="s">
        <v>20</v>
      </c>
      <c r="U4" s="28" t="s">
        <v>20</v>
      </c>
      <c r="V4" s="11"/>
      <c r="W4" s="11"/>
      <c r="X4" s="11"/>
      <c r="Y4" s="11"/>
      <c r="Z4" s="11"/>
    </row>
    <row r="5" spans="1:26" ht="15.75" customHeight="1">
      <c r="A5" s="29" t="s">
        <v>163</v>
      </c>
      <c r="B5" s="30">
        <v>-704.890814629229</v>
      </c>
      <c r="C5" s="30">
        <v>333.93393002989797</v>
      </c>
      <c r="D5" s="30">
        <v>501.35451026417599</v>
      </c>
      <c r="E5" s="30">
        <v>-710.04992663391999</v>
      </c>
      <c r="F5" s="30">
        <v>433.72109186808399</v>
      </c>
      <c r="G5" s="30">
        <v>192.80456701572101</v>
      </c>
      <c r="H5" s="30">
        <v>2.38030373776895</v>
      </c>
      <c r="I5" s="30">
        <v>-49.253661652496199</v>
      </c>
      <c r="J5" s="30">
        <v>1464.1944029156466</v>
      </c>
      <c r="K5" s="11"/>
      <c r="L5" s="29" t="s">
        <v>163</v>
      </c>
      <c r="M5" s="30">
        <v>-84.913877321185709</v>
      </c>
      <c r="N5" s="30">
        <v>48.871944080297268</v>
      </c>
      <c r="O5" s="30">
        <v>95.800816781640506</v>
      </c>
      <c r="P5" s="30">
        <v>-267.63372137516365</v>
      </c>
      <c r="Q5" s="30">
        <v>244.79827101247639</v>
      </c>
      <c r="R5" s="30">
        <v>354.16430228845888</v>
      </c>
      <c r="S5" s="30">
        <v>5.4038615375178782</v>
      </c>
      <c r="T5" s="30">
        <v>-200.19209555056332</v>
      </c>
      <c r="U5" s="30">
        <v>56.265175570369998</v>
      </c>
      <c r="V5" s="11"/>
      <c r="W5" s="11"/>
      <c r="X5" s="11"/>
      <c r="Y5" s="11"/>
      <c r="Z5" s="11"/>
    </row>
    <row r="6" spans="1:26" ht="15.75" customHeight="1">
      <c r="A6" s="29" t="s">
        <v>164</v>
      </c>
      <c r="B6" s="30">
        <v>-918.74674701397703</v>
      </c>
      <c r="C6" s="30">
        <v>-492.84796227667749</v>
      </c>
      <c r="D6" s="30">
        <v>718.22421442094492</v>
      </c>
      <c r="E6" s="30">
        <v>65.144075687796999</v>
      </c>
      <c r="F6" s="30">
        <v>378.29421317201798</v>
      </c>
      <c r="G6" s="30">
        <v>139.70707964716161</v>
      </c>
      <c r="H6" s="30">
        <v>94.11717403655129</v>
      </c>
      <c r="I6" s="30">
        <v>16.10795232618338</v>
      </c>
      <c r="J6" s="30">
        <v>1411.5947092906551</v>
      </c>
      <c r="K6" s="11"/>
      <c r="L6" s="29" t="s">
        <v>164</v>
      </c>
      <c r="M6" s="30">
        <v>-110.67579112407454</v>
      </c>
      <c r="N6" s="30">
        <v>-72.129352205442913</v>
      </c>
      <c r="O6" s="30">
        <v>137.24114367221472</v>
      </c>
      <c r="P6" s="30">
        <v>24.554261253883997</v>
      </c>
      <c r="Q6" s="30">
        <v>213.51456282578289</v>
      </c>
      <c r="R6" s="30">
        <v>256.6290889985022</v>
      </c>
      <c r="S6" s="30">
        <v>213.66860402139315</v>
      </c>
      <c r="T6" s="30">
        <v>65.470964452523987</v>
      </c>
      <c r="U6" s="30">
        <v>54.243906406340606</v>
      </c>
      <c r="V6" s="11"/>
      <c r="W6" s="11"/>
      <c r="X6" s="11"/>
      <c r="Y6" s="11"/>
      <c r="Z6" s="11"/>
    </row>
    <row r="7" spans="1:26" s="11" customFormat="1" ht="15.75" customHeight="1">
      <c r="A7" s="29" t="s">
        <v>165</v>
      </c>
      <c r="B7" s="30">
        <v>-1926.2246493986329</v>
      </c>
      <c r="C7" s="30">
        <v>-730.06868168642097</v>
      </c>
      <c r="D7" s="30">
        <v>748.97005314701903</v>
      </c>
      <c r="E7" s="30">
        <v>934.17974040208821</v>
      </c>
      <c r="F7" s="30">
        <v>665.48000631875573</v>
      </c>
      <c r="G7" s="30">
        <v>206.2067926993841</v>
      </c>
      <c r="H7" s="30">
        <v>3.0923843851647006</v>
      </c>
      <c r="I7" s="30">
        <v>98.364354132636166</v>
      </c>
      <c r="J7" s="30">
        <v>2656.2933310850512</v>
      </c>
      <c r="L7" s="29" t="s">
        <v>165</v>
      </c>
      <c r="M7" s="30">
        <v>-232.04048084824794</v>
      </c>
      <c r="N7" s="30">
        <v>-106.84711129222657</v>
      </c>
      <c r="O7" s="30">
        <v>143.11618100067605</v>
      </c>
      <c r="P7" s="30">
        <v>352.11326834767328</v>
      </c>
      <c r="Q7" s="30">
        <v>375.60625479046735</v>
      </c>
      <c r="R7" s="30">
        <v>378.78296138889385</v>
      </c>
      <c r="S7" s="30">
        <v>7.0204557397684821</v>
      </c>
      <c r="T7" s="30">
        <v>399.80309119397543</v>
      </c>
      <c r="U7" s="30">
        <v>102.07443106071871</v>
      </c>
    </row>
    <row r="8" spans="1:26" ht="15.75" customHeight="1">
      <c r="A8" s="29" t="s">
        <v>166</v>
      </c>
      <c r="B8" s="30">
        <v>-128.50671607804199</v>
      </c>
      <c r="C8" s="30">
        <v>119.95017255647001</v>
      </c>
      <c r="D8" s="30">
        <v>18.352151812571801</v>
      </c>
      <c r="E8" s="30">
        <v>19.295030863857601</v>
      </c>
      <c r="F8" s="30">
        <v>-63.293288359558595</v>
      </c>
      <c r="G8" s="30">
        <v>24.021703599475799</v>
      </c>
      <c r="H8" s="30">
        <v>12.3545843616097</v>
      </c>
      <c r="I8" s="30">
        <v>-2.17363875638432</v>
      </c>
      <c r="J8" s="30">
        <v>193.97364319398488</v>
      </c>
      <c r="K8" s="11"/>
      <c r="L8" s="29" t="s">
        <v>166</v>
      </c>
      <c r="M8" s="30">
        <v>-15.480416679481049</v>
      </c>
      <c r="N8" s="30">
        <v>17.554964016615358</v>
      </c>
      <c r="O8" s="30">
        <v>3.5068022673589385</v>
      </c>
      <c r="P8" s="30">
        <v>7.272729311618181</v>
      </c>
      <c r="Q8" s="30">
        <v>-35.723620196516883</v>
      </c>
      <c r="R8" s="30">
        <v>44.125665832359715</v>
      </c>
      <c r="S8" s="30">
        <v>28.047875648970216</v>
      </c>
      <c r="T8" s="30">
        <v>-8.8347806642400997</v>
      </c>
      <c r="U8" s="30">
        <v>7.4539016599168271</v>
      </c>
      <c r="V8" s="11"/>
      <c r="W8" s="11"/>
      <c r="X8" s="11"/>
      <c r="Y8" s="11"/>
      <c r="Z8" s="11"/>
    </row>
    <row r="9" spans="1:26" ht="15.75" customHeight="1">
      <c r="A9" s="29" t="s">
        <v>167</v>
      </c>
      <c r="B9" s="30">
        <v>253.33913855525731</v>
      </c>
      <c r="C9" s="30">
        <v>1.2069785530647001</v>
      </c>
      <c r="D9" s="30">
        <v>-82.059604362158296</v>
      </c>
      <c r="E9" s="30">
        <v>-138.59410271975079</v>
      </c>
      <c r="F9" s="30">
        <v>-32.83878788966264</v>
      </c>
      <c r="G9" s="30">
        <v>-31.586053790180081</v>
      </c>
      <c r="H9" s="30">
        <v>23.083472146291353</v>
      </c>
      <c r="I9" s="30">
        <v>7.4489595071378298</v>
      </c>
      <c r="J9" s="30">
        <v>285.07854876175151</v>
      </c>
      <c r="K9" s="11"/>
      <c r="L9" s="29" t="s">
        <v>167</v>
      </c>
      <c r="M9" s="30">
        <v>30.518213722576679</v>
      </c>
      <c r="N9" s="30">
        <v>0.17664388984436186</v>
      </c>
      <c r="O9" s="30">
        <v>-15.680276055621166</v>
      </c>
      <c r="P9" s="30">
        <v>-52.239221609922552</v>
      </c>
      <c r="Q9" s="30">
        <v>-18.534672738442431</v>
      </c>
      <c r="R9" s="30">
        <v>-58.020683201621033</v>
      </c>
      <c r="S9" s="30">
        <v>52.405029368490318</v>
      </c>
      <c r="T9" s="30">
        <v>30.276384808227505</v>
      </c>
      <c r="U9" s="30">
        <v>10.954825783711394</v>
      </c>
      <c r="V9" s="11"/>
      <c r="W9" s="11"/>
      <c r="X9" s="11"/>
      <c r="Y9" s="11"/>
      <c r="Z9" s="11"/>
    </row>
    <row r="10" spans="1:26" ht="15.75" customHeight="1">
      <c r="A10" s="29" t="s">
        <v>168</v>
      </c>
      <c r="B10" s="30">
        <v>2345.677007993851</v>
      </c>
      <c r="C10" s="30">
        <v>3531.2409833306219</v>
      </c>
      <c r="D10" s="30">
        <v>-1628.5654129824882</v>
      </c>
      <c r="E10" s="30">
        <v>-5319.4635166889911</v>
      </c>
      <c r="F10" s="30">
        <v>675.38570357986293</v>
      </c>
      <c r="G10" s="30">
        <v>223.68877414749628</v>
      </c>
      <c r="H10" s="30">
        <v>241.07252784142406</v>
      </c>
      <c r="I10" s="30">
        <v>-69.03606722176454</v>
      </c>
      <c r="J10" s="30">
        <v>7017.0649968932512</v>
      </c>
      <c r="K10" s="11"/>
      <c r="L10" s="29" t="s">
        <v>168</v>
      </c>
      <c r="M10" s="30">
        <v>282.56933635414777</v>
      </c>
      <c r="N10" s="30">
        <v>516.80466209569261</v>
      </c>
      <c r="O10" s="30">
        <v>-311.19276590100361</v>
      </c>
      <c r="P10" s="30">
        <v>-2005.024947245561</v>
      </c>
      <c r="Q10" s="30">
        <v>381.19716933937195</v>
      </c>
      <c r="R10" s="30">
        <v>410.89575756392219</v>
      </c>
      <c r="S10" s="30">
        <v>547.29257459197891</v>
      </c>
      <c r="T10" s="30">
        <v>-280.59791905835232</v>
      </c>
      <c r="U10" s="30">
        <v>269.64752306981893</v>
      </c>
      <c r="V10" s="11"/>
      <c r="W10" s="11"/>
      <c r="X10" s="11"/>
      <c r="Y10" s="11"/>
      <c r="Z10" s="11"/>
    </row>
    <row r="11" spans="1:26" ht="15.75" customHeight="1">
      <c r="A11" s="29" t="s">
        <v>169</v>
      </c>
      <c r="B11" s="30">
        <v>-2.6702880859375E-11</v>
      </c>
      <c r="C11" s="30">
        <v>0</v>
      </c>
      <c r="D11" s="30">
        <v>2.6702880859375E-11</v>
      </c>
      <c r="E11" s="30">
        <v>-1.0490417480468801E-11</v>
      </c>
      <c r="F11" s="30">
        <v>-4.7683715820312504E-12</v>
      </c>
      <c r="G11" s="30">
        <v>-2.02655792236328E-12</v>
      </c>
      <c r="H11" s="30">
        <v>0</v>
      </c>
      <c r="I11" s="30">
        <v>1.0728836059570301E-12</v>
      </c>
      <c r="J11" s="30">
        <v>3.5881996154785182E-11</v>
      </c>
      <c r="K11" s="11"/>
      <c r="L11" s="29" t="s">
        <v>169</v>
      </c>
      <c r="M11" s="30">
        <v>-3.2167324390627477E-12</v>
      </c>
      <c r="N11" s="30">
        <v>0</v>
      </c>
      <c r="O11" s="30">
        <v>5.1024928356643348E-12</v>
      </c>
      <c r="P11" s="30">
        <v>-3.9540733176139612E-12</v>
      </c>
      <c r="Q11" s="30">
        <v>-2.6913358393492816E-12</v>
      </c>
      <c r="R11" s="30">
        <v>-3.7226009929651553E-12</v>
      </c>
      <c r="S11" s="30">
        <v>0</v>
      </c>
      <c r="T11" s="30">
        <v>4.3607482195691212E-12</v>
      </c>
      <c r="U11" s="30">
        <v>1.3788516124935906E-12</v>
      </c>
      <c r="V11" s="11"/>
      <c r="W11" s="11"/>
      <c r="X11" s="11"/>
      <c r="Y11" s="11"/>
      <c r="Z11" s="11"/>
    </row>
    <row r="12" spans="1:26" ht="15.75" customHeight="1">
      <c r="A12" s="31" t="s">
        <v>89</v>
      </c>
      <c r="B12" s="32">
        <v>-1079.3527805707993</v>
      </c>
      <c r="C12" s="32">
        <v>2763.4154205069563</v>
      </c>
      <c r="D12" s="32">
        <v>276.27591230009182</v>
      </c>
      <c r="E12" s="32">
        <v>-5149.4886990889299</v>
      </c>
      <c r="F12" s="32">
        <v>2056.7489386894949</v>
      </c>
      <c r="G12" s="32">
        <v>754.84286331905662</v>
      </c>
      <c r="H12" s="32">
        <v>376.10044650881002</v>
      </c>
      <c r="I12" s="32">
        <v>1.4578983353133808</v>
      </c>
      <c r="J12" s="32">
        <v>6228.8414796597253</v>
      </c>
      <c r="K12" s="11"/>
      <c r="L12" s="31" t="s">
        <v>89</v>
      </c>
      <c r="M12" s="32">
        <v>-130.02301589626799</v>
      </c>
      <c r="N12" s="32">
        <v>404.4317505847801</v>
      </c>
      <c r="O12" s="32">
        <v>52.791901765270488</v>
      </c>
      <c r="P12" s="32">
        <v>-1940.9576313174757</v>
      </c>
      <c r="Q12" s="32">
        <v>1160.8579650331367</v>
      </c>
      <c r="R12" s="32">
        <v>1386.5770928705119</v>
      </c>
      <c r="S12" s="32">
        <v>853.83840090811896</v>
      </c>
      <c r="T12" s="32">
        <v>5.9256451815754891</v>
      </c>
      <c r="U12" s="32">
        <v>239.35814722087034</v>
      </c>
      <c r="V12" s="11"/>
      <c r="W12" s="11"/>
      <c r="X12" s="11"/>
      <c r="Y12" s="11"/>
      <c r="Z12" s="11"/>
    </row>
    <row r="13" spans="1:26" s="95" customFormat="1" ht="12.75">
      <c r="A13" s="93" t="s">
        <v>53</v>
      </c>
      <c r="B13" s="94"/>
      <c r="L13" s="93" t="s">
        <v>53</v>
      </c>
      <c r="M13" s="94"/>
    </row>
    <row r="14" spans="1:26" s="95" customFormat="1" ht="12.75">
      <c r="A14" s="93" t="s">
        <v>54</v>
      </c>
      <c r="B14" s="94"/>
      <c r="L14" s="93" t="s">
        <v>54</v>
      </c>
      <c r="M14" s="94"/>
    </row>
    <row r="15" spans="1:26" ht="12.75">
      <c r="A15" s="2"/>
      <c r="B15" s="8"/>
      <c r="C15" s="11"/>
      <c r="D15" s="11"/>
      <c r="E15" s="11"/>
      <c r="F15" s="11"/>
      <c r="G15" s="11"/>
      <c r="H15" s="11"/>
      <c r="I15" s="11"/>
      <c r="J15" s="11"/>
      <c r="K15" s="11"/>
      <c r="L15" s="11"/>
      <c r="M15" s="2"/>
      <c r="N15" s="8"/>
      <c r="O15" s="11"/>
      <c r="P15" s="11"/>
      <c r="Q15" s="11"/>
      <c r="R15" s="11"/>
      <c r="S15" s="11"/>
      <c r="T15" s="11"/>
      <c r="U15" s="11"/>
      <c r="V15" s="11"/>
      <c r="W15" s="11"/>
      <c r="X15" s="11"/>
      <c r="Y15" s="11"/>
      <c r="Z15" s="11"/>
    </row>
    <row r="16" spans="1:26" ht="12.75">
      <c r="A16" s="2"/>
      <c r="B16" s="8"/>
      <c r="C16" s="11"/>
      <c r="D16" s="11"/>
      <c r="E16" s="11"/>
      <c r="F16" s="11"/>
      <c r="G16" s="11"/>
      <c r="H16" s="11"/>
      <c r="I16" s="11"/>
      <c r="J16" s="11"/>
      <c r="K16" s="11"/>
      <c r="L16" s="11"/>
      <c r="M16" s="2"/>
      <c r="N16" s="8"/>
      <c r="O16" s="11"/>
      <c r="P16" s="11"/>
      <c r="Q16" s="11"/>
      <c r="R16" s="11"/>
      <c r="S16" s="11"/>
      <c r="T16" s="11"/>
      <c r="U16" s="11"/>
      <c r="V16" s="11"/>
      <c r="W16" s="11"/>
      <c r="X16" s="11"/>
      <c r="Y16" s="11"/>
      <c r="Z16" s="11"/>
    </row>
    <row r="17" spans="1:26" ht="12.75">
      <c r="A17" s="2"/>
      <c r="B17" s="8"/>
      <c r="C17" s="11"/>
      <c r="D17" s="11"/>
      <c r="E17" s="11"/>
      <c r="F17" s="11"/>
      <c r="G17" s="11"/>
      <c r="H17" s="11"/>
      <c r="I17" s="11"/>
      <c r="J17" s="11"/>
      <c r="K17" s="11"/>
      <c r="L17" s="11"/>
      <c r="M17" s="2"/>
      <c r="N17" s="8"/>
      <c r="O17" s="11"/>
      <c r="P17" s="11"/>
      <c r="Q17" s="11"/>
      <c r="R17" s="11"/>
      <c r="S17" s="11"/>
      <c r="T17" s="11"/>
      <c r="U17" s="11"/>
      <c r="V17" s="11"/>
      <c r="W17" s="11"/>
      <c r="X17" s="11"/>
      <c r="Y17" s="11"/>
      <c r="Z17" s="11"/>
    </row>
    <row r="18" spans="1:26" s="11" customFormat="1" ht="12.75">
      <c r="A18" s="92"/>
      <c r="B18" s="8"/>
      <c r="L18" s="92"/>
      <c r="M18" s="8"/>
    </row>
    <row r="19" spans="1:26" s="11" customFormat="1" ht="12.75">
      <c r="A19" s="92"/>
      <c r="B19" s="8"/>
      <c r="L19" s="92"/>
      <c r="M19" s="8"/>
    </row>
    <row r="20" spans="1:26" s="11" customFormat="1" ht="12.75">
      <c r="A20" s="92"/>
      <c r="B20" s="8"/>
      <c r="L20" s="92"/>
      <c r="M20" s="8"/>
      <c r="N20" s="8"/>
    </row>
  </sheetData>
  <mergeCells count="2">
    <mergeCell ref="A1:J2"/>
    <mergeCell ref="L1:U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39"/>
  <sheetViews>
    <sheetView showGridLines="0" zoomScale="115" zoomScaleNormal="115" workbookViewId="0">
      <selection activeCell="J4" sqref="J4"/>
    </sheetView>
  </sheetViews>
  <sheetFormatPr defaultRowHeight="12"/>
  <cols>
    <col min="1" max="1" width="22.42578125" customWidth="1"/>
    <col min="2" max="10" width="8.85546875" customWidth="1"/>
    <col min="12" max="12" width="26.28515625" customWidth="1"/>
    <col min="13" max="20" width="7.85546875" customWidth="1"/>
    <col min="21" max="21" width="7.5703125" customWidth="1"/>
  </cols>
  <sheetData>
    <row r="1" spans="1:21" ht="27.75" customHeight="1">
      <c r="A1" s="109" t="s">
        <v>170</v>
      </c>
      <c r="B1" s="109"/>
      <c r="C1" s="109"/>
      <c r="D1" s="109"/>
      <c r="E1" s="109"/>
      <c r="F1" s="109"/>
      <c r="G1" s="109"/>
      <c r="H1" s="109"/>
      <c r="I1" s="109"/>
      <c r="J1" s="109"/>
      <c r="K1" s="11"/>
      <c r="L1" s="109" t="s">
        <v>171</v>
      </c>
      <c r="M1" s="109"/>
      <c r="N1" s="109"/>
      <c r="O1" s="109"/>
      <c r="P1" s="109"/>
      <c r="Q1" s="109"/>
      <c r="R1" s="109"/>
      <c r="S1" s="109"/>
      <c r="T1" s="109"/>
      <c r="U1" s="109"/>
    </row>
    <row r="2" spans="1:21" ht="18.95" customHeight="1">
      <c r="A2" s="103"/>
      <c r="B2" s="96" t="s">
        <v>8</v>
      </c>
      <c r="C2" s="96" t="s">
        <v>9</v>
      </c>
      <c r="D2" s="96" t="s">
        <v>10</v>
      </c>
      <c r="E2" s="96" t="s">
        <v>11</v>
      </c>
      <c r="F2" s="96" t="s">
        <v>12</v>
      </c>
      <c r="G2" s="96" t="s">
        <v>13</v>
      </c>
      <c r="H2" s="96" t="s">
        <v>14</v>
      </c>
      <c r="I2" s="96" t="s">
        <v>15</v>
      </c>
      <c r="J2" s="96" t="s">
        <v>17</v>
      </c>
      <c r="K2" s="11"/>
      <c r="L2" s="27"/>
      <c r="M2" s="27" t="s">
        <v>8</v>
      </c>
      <c r="N2" s="27" t="s">
        <v>9</v>
      </c>
      <c r="O2" s="27" t="s">
        <v>10</v>
      </c>
      <c r="P2" s="27" t="s">
        <v>11</v>
      </c>
      <c r="Q2" s="27" t="s">
        <v>12</v>
      </c>
      <c r="R2" s="27" t="s">
        <v>13</v>
      </c>
      <c r="S2" s="27" t="s">
        <v>14</v>
      </c>
      <c r="T2" s="27" t="s">
        <v>15</v>
      </c>
      <c r="U2" s="27" t="s">
        <v>17</v>
      </c>
    </row>
    <row r="3" spans="1:21" ht="12.95" customHeight="1">
      <c r="A3" s="98"/>
      <c r="B3" s="99" t="s">
        <v>18</v>
      </c>
      <c r="C3" s="99" t="s">
        <v>18</v>
      </c>
      <c r="D3" s="99" t="s">
        <v>18</v>
      </c>
      <c r="E3" s="99" t="s">
        <v>18</v>
      </c>
      <c r="F3" s="99" t="s">
        <v>18</v>
      </c>
      <c r="G3" s="99" t="s">
        <v>18</v>
      </c>
      <c r="H3" s="99" t="s">
        <v>18</v>
      </c>
      <c r="I3" s="99" t="s">
        <v>18</v>
      </c>
      <c r="J3" s="99" t="s">
        <v>18</v>
      </c>
      <c r="K3" s="11"/>
      <c r="L3" s="28"/>
      <c r="M3" s="28" t="s">
        <v>20</v>
      </c>
      <c r="N3" s="28" t="s">
        <v>20</v>
      </c>
      <c r="O3" s="28" t="s">
        <v>20</v>
      </c>
      <c r="P3" s="28" t="s">
        <v>20</v>
      </c>
      <c r="Q3" s="28" t="s">
        <v>20</v>
      </c>
      <c r="R3" s="28" t="s">
        <v>20</v>
      </c>
      <c r="S3" s="28" t="s">
        <v>20</v>
      </c>
      <c r="T3" s="28" t="s">
        <v>20</v>
      </c>
      <c r="U3" s="28" t="s">
        <v>20</v>
      </c>
    </row>
    <row r="4" spans="1:21" ht="15.75" customHeight="1">
      <c r="A4" s="102" t="s">
        <v>120</v>
      </c>
      <c r="B4" s="97">
        <v>-239.99286309563169</v>
      </c>
      <c r="C4" s="97">
        <v>-1139.7191388826036</v>
      </c>
      <c r="D4" s="97">
        <v>717.75772060745157</v>
      </c>
      <c r="E4" s="97">
        <v>334.02544602743751</v>
      </c>
      <c r="F4" s="97">
        <v>-57.510692851945542</v>
      </c>
      <c r="G4" s="97">
        <v>95.406049967950338</v>
      </c>
      <c r="H4" s="97">
        <v>-57.643861605004744</v>
      </c>
      <c r="I4" s="97">
        <v>347.67733983234882</v>
      </c>
      <c r="J4" s="97">
        <v>1494.8665564351868</v>
      </c>
      <c r="K4" s="11"/>
      <c r="L4" s="29" t="s">
        <v>120</v>
      </c>
      <c r="M4" s="30">
        <v>-28.910469695341046</v>
      </c>
      <c r="N4" s="30">
        <v>-166.80033088499923</v>
      </c>
      <c r="O4" s="30">
        <v>137.15200417622674</v>
      </c>
      <c r="P4" s="30">
        <v>125.90167226425483</v>
      </c>
      <c r="Q4" s="30">
        <v>-32.459842140136971</v>
      </c>
      <c r="R4" s="30">
        <v>175.25216152292617</v>
      </c>
      <c r="S4" s="30">
        <v>-130.86541925664326</v>
      </c>
      <c r="T4" s="30">
        <v>1413.1386967237954</v>
      </c>
      <c r="U4" s="30">
        <v>57.443826505970996</v>
      </c>
    </row>
    <row r="5" spans="1:21" s="11" customFormat="1" ht="15.75" customHeight="1">
      <c r="A5" s="102" t="s">
        <v>122</v>
      </c>
      <c r="B5" s="97">
        <v>-39.17077011104071</v>
      </c>
      <c r="C5" s="97">
        <v>-72.368111376720762</v>
      </c>
      <c r="D5" s="97">
        <v>41.941692728818843</v>
      </c>
      <c r="E5" s="97">
        <v>14.398263390608466</v>
      </c>
      <c r="F5" s="97">
        <v>1.7744994923035877</v>
      </c>
      <c r="G5" s="97">
        <v>14.930228260844956</v>
      </c>
      <c r="H5" s="97">
        <v>-2.9582706756482477</v>
      </c>
      <c r="I5" s="97">
        <v>41.452468290834346</v>
      </c>
      <c r="J5" s="97">
        <v>114.49715216340996</v>
      </c>
      <c r="L5" s="29" t="s">
        <v>122</v>
      </c>
      <c r="M5" s="30">
        <v>-4.7186626620107432</v>
      </c>
      <c r="N5" s="30">
        <v>-10.591227708077358</v>
      </c>
      <c r="O5" s="30">
        <v>8.0143857058515913</v>
      </c>
      <c r="P5" s="30">
        <v>5.42702797088669</v>
      </c>
      <c r="Q5" s="30">
        <v>1.0015524164560485</v>
      </c>
      <c r="R5" s="30">
        <v>27.425459660291288</v>
      </c>
      <c r="S5" s="30">
        <v>-6.7159853879346896</v>
      </c>
      <c r="T5" s="30">
        <v>168.48405203727299</v>
      </c>
      <c r="U5" s="30">
        <v>4.3998272059729837</v>
      </c>
    </row>
    <row r="6" spans="1:21" ht="15.75" customHeight="1">
      <c r="A6" s="102" t="s">
        <v>123</v>
      </c>
      <c r="B6" s="97">
        <v>-561.72141886791098</v>
      </c>
      <c r="C6" s="97">
        <v>-1088.516398052227</v>
      </c>
      <c r="D6" s="97">
        <v>317.52918638552677</v>
      </c>
      <c r="E6" s="97">
        <v>286.15735038860726</v>
      </c>
      <c r="F6" s="97">
        <v>305.5221553254496</v>
      </c>
      <c r="G6" s="97">
        <v>362.78603566022599</v>
      </c>
      <c r="H6" s="97">
        <v>-153.57880549550589</v>
      </c>
      <c r="I6" s="97">
        <v>531.82189465584827</v>
      </c>
      <c r="J6" s="97">
        <v>1803.816622415651</v>
      </c>
      <c r="K6" s="11"/>
      <c r="L6" s="29" t="s">
        <v>123</v>
      </c>
      <c r="M6" s="30">
        <v>-67.667137463723634</v>
      </c>
      <c r="N6" s="30">
        <v>-159.30670037432881</v>
      </c>
      <c r="O6" s="30">
        <v>60.6747416946831</v>
      </c>
      <c r="P6" s="30">
        <v>107.85911484622217</v>
      </c>
      <c r="Q6" s="30">
        <v>172.44099210748792</v>
      </c>
      <c r="R6" s="30">
        <v>666.40466659238086</v>
      </c>
      <c r="S6" s="30">
        <v>-348.66079770684365</v>
      </c>
      <c r="T6" s="30">
        <v>2161.5964372758349</v>
      </c>
      <c r="U6" s="30">
        <v>69.315972493042949</v>
      </c>
    </row>
    <row r="7" spans="1:21" ht="15.75" customHeight="1">
      <c r="A7" s="102" t="s">
        <v>172</v>
      </c>
      <c r="B7" s="97">
        <v>-77.116862565739893</v>
      </c>
      <c r="C7" s="97">
        <v>-161.92282529381723</v>
      </c>
      <c r="D7" s="97">
        <v>54.148598226659537</v>
      </c>
      <c r="E7" s="97">
        <v>67.026487632713767</v>
      </c>
      <c r="F7" s="97">
        <v>21.340077310706519</v>
      </c>
      <c r="G7" s="97">
        <v>9.2890114768470635</v>
      </c>
      <c r="H7" s="97">
        <v>-19.230528864109555</v>
      </c>
      <c r="I7" s="97">
        <v>106.46604207674115</v>
      </c>
      <c r="J7" s="97">
        <v>258.27021672366737</v>
      </c>
      <c r="K7" s="11"/>
      <c r="L7" s="29" t="s">
        <v>172</v>
      </c>
      <c r="M7" s="30">
        <v>-9.2897959107984178</v>
      </c>
      <c r="N7" s="30">
        <v>-23.697751415600877</v>
      </c>
      <c r="O7" s="30">
        <v>10.346929830074657</v>
      </c>
      <c r="P7" s="30">
        <v>25.263784479056973</v>
      </c>
      <c r="Q7" s="30">
        <v>12.044639116887618</v>
      </c>
      <c r="R7" s="30">
        <v>17.063061936591883</v>
      </c>
      <c r="S7" s="30">
        <v>-43.657922149167398</v>
      </c>
      <c r="T7" s="30">
        <v>432.73249852353007</v>
      </c>
      <c r="U7" s="30">
        <v>9.9246514394658778</v>
      </c>
    </row>
    <row r="8" spans="1:21" ht="15.75" customHeight="1">
      <c r="A8" s="102" t="s">
        <v>48</v>
      </c>
      <c r="B8" s="97">
        <v>-13.814586929127834</v>
      </c>
      <c r="C8" s="97">
        <v>-594.1463041078589</v>
      </c>
      <c r="D8" s="97">
        <v>272.62744497855135</v>
      </c>
      <c r="E8" s="97">
        <v>47.448622454454807</v>
      </c>
      <c r="F8" s="97">
        <v>37.315577106384957</v>
      </c>
      <c r="G8" s="97">
        <v>67.149573984128295</v>
      </c>
      <c r="H8" s="97">
        <v>-58.708665188155358</v>
      </c>
      <c r="I8" s="97">
        <v>242.12833770162058</v>
      </c>
      <c r="J8" s="97">
        <v>666.66955622514115</v>
      </c>
      <c r="K8" s="11"/>
      <c r="L8" s="29" t="s">
        <v>48</v>
      </c>
      <c r="M8" s="30">
        <v>-1.6641586404553144</v>
      </c>
      <c r="N8" s="30">
        <v>-86.954580947419174</v>
      </c>
      <c r="O8" s="30">
        <v>52.094738097149644</v>
      </c>
      <c r="P8" s="30">
        <v>17.884448579287064</v>
      </c>
      <c r="Q8" s="30">
        <v>21.061435398798</v>
      </c>
      <c r="R8" s="30">
        <v>123.34760730598721</v>
      </c>
      <c r="S8" s="30">
        <v>-133.28277929212854</v>
      </c>
      <c r="T8" s="30">
        <v>984.13351800424573</v>
      </c>
      <c r="U8" s="30">
        <v>25.618373867386801</v>
      </c>
    </row>
    <row r="9" spans="1:21" s="11" customFormat="1" ht="15.75" customHeight="1">
      <c r="A9" s="102" t="s">
        <v>124</v>
      </c>
      <c r="B9" s="97">
        <v>-201.88204023891186</v>
      </c>
      <c r="C9" s="97">
        <v>-222.76427475008964</v>
      </c>
      <c r="D9" s="97">
        <v>71.774227244653815</v>
      </c>
      <c r="E9" s="97">
        <v>133.29610627752149</v>
      </c>
      <c r="F9" s="97">
        <v>-0.30989390439056885</v>
      </c>
      <c r="G9" s="97">
        <v>-0.65037868795910714</v>
      </c>
      <c r="H9" s="97">
        <v>-13.265292259123475</v>
      </c>
      <c r="I9" s="97">
        <v>233.80154631829973</v>
      </c>
      <c r="J9" s="97">
        <v>438.87187984047489</v>
      </c>
      <c r="L9" s="29" t="s">
        <v>124</v>
      </c>
      <c r="M9" s="30">
        <v>-24.319492384383818</v>
      </c>
      <c r="N9" s="30">
        <v>-32.602027525922935</v>
      </c>
      <c r="O9" s="30">
        <v>13.714905228010737</v>
      </c>
      <c r="P9" s="30">
        <v>50.242288083870321</v>
      </c>
      <c r="Q9" s="30">
        <v>-0.17490846863216453</v>
      </c>
      <c r="R9" s="30">
        <v>-1.1946859859680545</v>
      </c>
      <c r="S9" s="30">
        <v>-30.115401444607212</v>
      </c>
      <c r="T9" s="30">
        <v>950.28917505974732</v>
      </c>
      <c r="U9" s="30">
        <v>16.864702749137091</v>
      </c>
    </row>
    <row r="10" spans="1:21" ht="15.75" customHeight="1">
      <c r="A10" s="102" t="s">
        <v>50</v>
      </c>
      <c r="B10" s="97">
        <v>-210.47963070884342</v>
      </c>
      <c r="C10" s="97">
        <v>-725.4570158420654</v>
      </c>
      <c r="D10" s="97">
        <v>278.11077531083947</v>
      </c>
      <c r="E10" s="97">
        <v>206.61513606445232</v>
      </c>
      <c r="F10" s="97">
        <v>3.2988816191195043</v>
      </c>
      <c r="G10" s="97">
        <v>59.452564906812867</v>
      </c>
      <c r="H10" s="97">
        <v>-72.150132283172411</v>
      </c>
      <c r="I10" s="97">
        <v>460.60942093286047</v>
      </c>
      <c r="J10" s="97">
        <v>1008.086778834083</v>
      </c>
      <c r="K10" s="11"/>
      <c r="L10" s="29" t="s">
        <v>50</v>
      </c>
      <c r="M10" s="30">
        <v>-25.355191427796051</v>
      </c>
      <c r="N10" s="30">
        <v>-106.17218414348736</v>
      </c>
      <c r="O10" s="30">
        <v>53.14251469786268</v>
      </c>
      <c r="P10" s="30">
        <v>77.877872644122803</v>
      </c>
      <c r="Q10" s="30">
        <v>1.8619350817296945</v>
      </c>
      <c r="R10" s="30">
        <v>109.20890773175421</v>
      </c>
      <c r="S10" s="30">
        <v>-163.79813995389691</v>
      </c>
      <c r="T10" s="30">
        <v>1872.1524880213162</v>
      </c>
      <c r="U10" s="30">
        <v>38.738148082195693</v>
      </c>
    </row>
    <row r="11" spans="1:21" ht="15.75" customHeight="1">
      <c r="A11" s="102" t="s">
        <v>125</v>
      </c>
      <c r="B11" s="97">
        <v>-193.59848069766508</v>
      </c>
      <c r="C11" s="97">
        <v>-280.66697955842687</v>
      </c>
      <c r="D11" s="97">
        <v>191.77175482926913</v>
      </c>
      <c r="E11" s="97">
        <v>161.25036226737981</v>
      </c>
      <c r="F11" s="97">
        <v>79.185791921801439</v>
      </c>
      <c r="G11" s="97">
        <v>10.310598714631316</v>
      </c>
      <c r="H11" s="97">
        <v>-63.207164307887318</v>
      </c>
      <c r="I11" s="97">
        <v>94.954116830897803</v>
      </c>
      <c r="J11" s="97">
        <v>537.47262456397937</v>
      </c>
      <c r="K11" s="11"/>
      <c r="L11" s="29" t="s">
        <v>125</v>
      </c>
      <c r="M11" s="30">
        <v>-23.32162272277084</v>
      </c>
      <c r="N11" s="30">
        <v>-41.076212078650642</v>
      </c>
      <c r="O11" s="30">
        <v>36.644510764672077</v>
      </c>
      <c r="P11" s="30">
        <v>60.778873298809685</v>
      </c>
      <c r="Q11" s="30">
        <v>44.693572239522318</v>
      </c>
      <c r="R11" s="30">
        <v>18.939623975016794</v>
      </c>
      <c r="S11" s="30">
        <v>-143.49545340760193</v>
      </c>
      <c r="T11" s="30">
        <v>385.94214098531006</v>
      </c>
      <c r="U11" s="30">
        <v>20.65367243935713</v>
      </c>
    </row>
    <row r="12" spans="1:21" ht="15.75" customHeight="1">
      <c r="A12" s="102" t="s">
        <v>126</v>
      </c>
      <c r="B12" s="97">
        <v>1239.9253830844486</v>
      </c>
      <c r="C12" s="97">
        <v>396.89916014316162</v>
      </c>
      <c r="D12" s="97">
        <v>-761.78702681605148</v>
      </c>
      <c r="E12" s="97">
        <v>-258.65609126650264</v>
      </c>
      <c r="F12" s="97">
        <v>-277.23958298387765</v>
      </c>
      <c r="G12" s="97">
        <v>-201.544086008314</v>
      </c>
      <c r="H12" s="97">
        <v>-57.220982331133889</v>
      </c>
      <c r="I12" s="97">
        <v>-80.376773821725095</v>
      </c>
      <c r="J12" s="97">
        <v>1636.8245432276076</v>
      </c>
      <c r="K12" s="11"/>
      <c r="L12" s="29" t="s">
        <v>126</v>
      </c>
      <c r="M12" s="30">
        <v>149.36621343553432</v>
      </c>
      <c r="N12" s="30">
        <v>58.087040027040253</v>
      </c>
      <c r="O12" s="30">
        <v>-145.56529938103148</v>
      </c>
      <c r="P12" s="30">
        <v>-97.493274297172647</v>
      </c>
      <c r="Q12" s="30">
        <v>-156.47791136547991</v>
      </c>
      <c r="R12" s="30">
        <v>-370.21799694028761</v>
      </c>
      <c r="S12" s="30">
        <v>-129.90538167537807</v>
      </c>
      <c r="T12" s="30">
        <v>-326.69235636715996</v>
      </c>
      <c r="U12" s="30">
        <v>62.898902030496117</v>
      </c>
    </row>
    <row r="13" spans="1:21" ht="15.75" customHeight="1">
      <c r="A13" s="102" t="s">
        <v>127</v>
      </c>
      <c r="B13" s="97">
        <v>-100.76684646721449</v>
      </c>
      <c r="C13" s="97">
        <v>-132.46746382827601</v>
      </c>
      <c r="D13" s="97">
        <v>8.2412369786708926</v>
      </c>
      <c r="E13" s="97">
        <v>204.0285931504734</v>
      </c>
      <c r="F13" s="97">
        <v>-3.8343838201532217</v>
      </c>
      <c r="G13" s="97">
        <v>15.259361014592708</v>
      </c>
      <c r="H13" s="97">
        <v>-11.665096055889618</v>
      </c>
      <c r="I13" s="97">
        <v>21.204599027796959</v>
      </c>
      <c r="J13" s="97">
        <v>248.73379017153363</v>
      </c>
      <c r="K13" s="11"/>
      <c r="L13" s="29" t="s">
        <v>127</v>
      </c>
      <c r="M13" s="30">
        <v>-12.138764559530415</v>
      </c>
      <c r="N13" s="30">
        <v>-19.386896336334189</v>
      </c>
      <c r="O13" s="30">
        <v>1.5747683878054963</v>
      </c>
      <c r="P13" s="30">
        <v>76.90294668525901</v>
      </c>
      <c r="Q13" s="30">
        <v>-2.1641800391326433</v>
      </c>
      <c r="R13" s="30">
        <v>28.030046335262774</v>
      </c>
      <c r="S13" s="30">
        <v>-26.482571491887562</v>
      </c>
      <c r="T13" s="30">
        <v>86.186345791591975</v>
      </c>
      <c r="U13" s="30">
        <v>9.5581914166702191</v>
      </c>
    </row>
    <row r="14" spans="1:21" ht="15.75" customHeight="1">
      <c r="A14" s="102" t="s">
        <v>100</v>
      </c>
      <c r="B14" s="97">
        <v>-745.26708256360916</v>
      </c>
      <c r="C14" s="97">
        <v>-668.14265910432596</v>
      </c>
      <c r="D14" s="97">
        <v>102.51081958259381</v>
      </c>
      <c r="E14" s="97">
        <v>216.01875244560037</v>
      </c>
      <c r="F14" s="97">
        <v>71.491553541224377</v>
      </c>
      <c r="G14" s="97">
        <v>292.77882214605165</v>
      </c>
      <c r="H14" s="97">
        <v>315.01927258085311</v>
      </c>
      <c r="I14" s="97">
        <v>415.59052137160302</v>
      </c>
      <c r="J14" s="97">
        <v>1413.4097416679306</v>
      </c>
      <c r="K14" s="11"/>
      <c r="L14" s="29" t="s">
        <v>100</v>
      </c>
      <c r="M14" s="30">
        <v>-89.77775891945943</v>
      </c>
      <c r="N14" s="30">
        <v>-97.78410558784546</v>
      </c>
      <c r="O14" s="30">
        <v>19.588175719797849</v>
      </c>
      <c r="P14" s="30">
        <v>81.422306284728819</v>
      </c>
      <c r="Q14" s="30">
        <v>40.350836117996607</v>
      </c>
      <c r="R14" s="30">
        <v>537.80783762107819</v>
      </c>
      <c r="S14" s="30">
        <v>715.16945659721193</v>
      </c>
      <c r="T14" s="30">
        <v>1689.1726335257324</v>
      </c>
      <c r="U14" s="30">
        <v>54.313653371067396</v>
      </c>
    </row>
    <row r="15" spans="1:21" ht="15.75" customHeight="1">
      <c r="A15" s="101" t="s">
        <v>101</v>
      </c>
      <c r="B15" s="100">
        <v>-1143.8851991612464</v>
      </c>
      <c r="C15" s="100">
        <v>-4689.2720106532488</v>
      </c>
      <c r="D15" s="100">
        <v>1294.6264300569835</v>
      </c>
      <c r="E15" s="100">
        <v>1411.6090288327464</v>
      </c>
      <c r="F15" s="100">
        <v>181.03398275662306</v>
      </c>
      <c r="G15" s="100">
        <v>725.167781435812</v>
      </c>
      <c r="H15" s="100">
        <v>-194.60952648477735</v>
      </c>
      <c r="I15" s="100">
        <v>2415.3295132171261</v>
      </c>
      <c r="J15" s="100">
        <v>6027.7667362992815</v>
      </c>
      <c r="K15" s="11"/>
      <c r="L15" s="31" t="s">
        <v>101</v>
      </c>
      <c r="M15" s="32">
        <v>-137.79684095073537</v>
      </c>
      <c r="N15" s="32">
        <v>-686.28497697562557</v>
      </c>
      <c r="O15" s="32">
        <v>247.38237492110304</v>
      </c>
      <c r="P15" s="32">
        <v>532.06706083932568</v>
      </c>
      <c r="Q15" s="32">
        <v>102.17812046549656</v>
      </c>
      <c r="R15" s="32">
        <v>1332.0666897550336</v>
      </c>
      <c r="S15" s="32">
        <v>-441.81039516887716</v>
      </c>
      <c r="T15" s="32">
        <v>9817.1356295812166</v>
      </c>
      <c r="U15" s="32">
        <v>231.63136878529244</v>
      </c>
    </row>
    <row r="16" spans="1:21">
      <c r="A16" s="73" t="s">
        <v>49</v>
      </c>
      <c r="B16" s="11"/>
      <c r="C16" s="11"/>
      <c r="D16" s="11"/>
      <c r="E16" s="11"/>
      <c r="F16" s="11"/>
      <c r="G16" s="11"/>
      <c r="H16" s="11"/>
      <c r="I16" s="11"/>
      <c r="J16" s="11"/>
      <c r="K16" s="11"/>
      <c r="L16" s="43" t="s">
        <v>49</v>
      </c>
      <c r="M16" s="11"/>
      <c r="N16" s="11"/>
      <c r="O16" s="11"/>
      <c r="P16" s="11"/>
      <c r="Q16" s="11"/>
      <c r="R16" s="11"/>
      <c r="S16" s="11"/>
      <c r="T16" s="11"/>
      <c r="U16" s="11"/>
    </row>
    <row r="17" spans="1:21" s="1" customFormat="1">
      <c r="A17" s="110" t="s">
        <v>55</v>
      </c>
      <c r="B17" s="110"/>
      <c r="C17" s="110"/>
      <c r="D17" s="110"/>
      <c r="E17" s="110"/>
      <c r="F17" s="110"/>
      <c r="G17" s="110"/>
      <c r="H17" s="110"/>
      <c r="I17" s="110"/>
      <c r="J17" s="110"/>
      <c r="K17" s="11"/>
      <c r="L17" s="110" t="s">
        <v>55</v>
      </c>
      <c r="M17" s="110"/>
      <c r="N17" s="110"/>
      <c r="O17" s="110"/>
      <c r="P17" s="110"/>
      <c r="Q17" s="110"/>
      <c r="R17" s="110"/>
      <c r="S17" s="110"/>
      <c r="T17" s="110"/>
      <c r="U17" s="110"/>
    </row>
    <row r="18" spans="1:21" ht="12" customHeight="1">
      <c r="A18" s="110" t="s">
        <v>88</v>
      </c>
      <c r="B18" s="110"/>
      <c r="C18" s="110"/>
      <c r="D18" s="110"/>
      <c r="E18" s="110"/>
      <c r="F18" s="110"/>
      <c r="G18" s="110"/>
      <c r="H18" s="110"/>
      <c r="I18" s="110"/>
      <c r="J18" s="110"/>
      <c r="K18" s="11"/>
      <c r="L18" s="110" t="s">
        <v>88</v>
      </c>
      <c r="M18" s="110"/>
      <c r="N18" s="110"/>
      <c r="O18" s="110"/>
      <c r="P18" s="110"/>
      <c r="Q18" s="110"/>
      <c r="R18" s="110"/>
      <c r="S18" s="110"/>
      <c r="T18" s="110"/>
      <c r="U18" s="110"/>
    </row>
    <row r="19" spans="1:21">
      <c r="A19" s="110" t="s">
        <v>21</v>
      </c>
      <c r="B19" s="110"/>
      <c r="C19" s="110"/>
      <c r="D19" s="110"/>
      <c r="E19" s="110"/>
      <c r="F19" s="110"/>
      <c r="G19" s="110"/>
      <c r="H19" s="110"/>
      <c r="I19" s="110"/>
      <c r="J19" s="110"/>
      <c r="K19" s="11"/>
      <c r="L19" s="110" t="s">
        <v>21</v>
      </c>
      <c r="M19" s="110"/>
      <c r="N19" s="110"/>
      <c r="O19" s="110"/>
      <c r="P19" s="110"/>
      <c r="Q19" s="110"/>
      <c r="R19" s="110"/>
      <c r="S19" s="110"/>
      <c r="T19" s="110"/>
      <c r="U19" s="110"/>
    </row>
    <row r="20" spans="1:21">
      <c r="A20" s="110" t="s">
        <v>54</v>
      </c>
      <c r="B20" s="110"/>
      <c r="C20" s="110"/>
      <c r="D20" s="110"/>
      <c r="E20" s="110"/>
      <c r="F20" s="110"/>
      <c r="G20" s="110"/>
      <c r="H20" s="110"/>
      <c r="I20" s="110"/>
      <c r="J20" s="110"/>
      <c r="K20" s="11"/>
      <c r="L20" s="110" t="s">
        <v>54</v>
      </c>
      <c r="M20" s="110"/>
      <c r="N20" s="110"/>
      <c r="O20" s="110"/>
      <c r="P20" s="110"/>
      <c r="Q20" s="110"/>
      <c r="R20" s="110"/>
      <c r="S20" s="110"/>
      <c r="T20" s="110"/>
      <c r="U20" s="110"/>
    </row>
    <row r="23" spans="1:21">
      <c r="A23" s="11"/>
      <c r="B23" s="11"/>
      <c r="C23" s="11"/>
      <c r="D23" s="11"/>
      <c r="E23" s="11"/>
      <c r="F23" s="11"/>
      <c r="G23" s="11"/>
      <c r="H23" s="11"/>
      <c r="I23" s="11"/>
      <c r="J23" s="11"/>
      <c r="K23" s="11"/>
      <c r="L23" s="11"/>
      <c r="M23" s="11"/>
      <c r="N23" s="11"/>
      <c r="O23" s="11"/>
      <c r="P23" s="11"/>
      <c r="Q23" s="11"/>
      <c r="R23" s="11"/>
      <c r="S23" s="11"/>
      <c r="T23" s="11"/>
      <c r="U23" s="11"/>
    </row>
    <row r="24" spans="1:21">
      <c r="A24" s="11"/>
      <c r="B24" s="11"/>
      <c r="C24" s="11"/>
      <c r="D24" s="11"/>
      <c r="E24" s="11"/>
      <c r="F24" s="11"/>
      <c r="G24" s="23"/>
      <c r="H24" s="23"/>
      <c r="I24" s="23"/>
      <c r="J24" s="23"/>
      <c r="K24" s="11"/>
      <c r="L24" s="11"/>
      <c r="M24" s="11"/>
      <c r="N24" s="11"/>
      <c r="O24" s="11"/>
      <c r="P24" s="11"/>
      <c r="Q24" s="11"/>
      <c r="R24" s="11"/>
      <c r="S24" s="11"/>
      <c r="T24" s="11"/>
      <c r="U24" s="11"/>
    </row>
    <row r="25" spans="1:21">
      <c r="A25" s="11"/>
      <c r="B25" s="11"/>
      <c r="C25" s="11"/>
      <c r="D25" s="11"/>
      <c r="E25" s="11"/>
      <c r="F25" s="11"/>
      <c r="G25" s="23"/>
      <c r="H25" s="23"/>
      <c r="I25" s="23"/>
      <c r="J25" s="23"/>
      <c r="K25" s="11"/>
      <c r="L25" s="11"/>
      <c r="M25" s="11"/>
      <c r="N25" s="11"/>
      <c r="O25" s="11"/>
      <c r="P25" s="11"/>
      <c r="Q25" s="11"/>
      <c r="R25" s="11"/>
      <c r="S25" s="11"/>
      <c r="T25" s="11"/>
      <c r="U25" s="11"/>
    </row>
    <row r="26" spans="1:21" ht="12.75">
      <c r="A26" s="11"/>
      <c r="B26" s="26"/>
      <c r="C26" s="26"/>
      <c r="D26" s="26"/>
      <c r="E26" s="26"/>
      <c r="F26" s="26"/>
      <c r="G26" s="26"/>
      <c r="H26" s="26"/>
      <c r="I26" s="26"/>
      <c r="J26" s="22"/>
      <c r="K26" s="11"/>
      <c r="L26" s="11"/>
      <c r="M26" s="11"/>
      <c r="N26" s="11"/>
      <c r="O26" s="11"/>
      <c r="P26" s="11"/>
      <c r="Q26" s="11"/>
      <c r="R26" s="11"/>
      <c r="S26" s="11"/>
      <c r="T26" s="11"/>
      <c r="U26" s="11"/>
    </row>
    <row r="27" spans="1:21" ht="12.75">
      <c r="A27" s="11"/>
      <c r="B27" s="11"/>
      <c r="C27" s="11"/>
      <c r="D27" s="11"/>
      <c r="E27" s="11"/>
      <c r="F27" s="11"/>
      <c r="G27" s="22"/>
      <c r="H27" s="22"/>
      <c r="I27" s="22"/>
      <c r="J27" s="22"/>
      <c r="K27" s="11"/>
      <c r="L27" s="11"/>
      <c r="M27" s="11"/>
      <c r="N27" s="11"/>
      <c r="O27" s="11"/>
      <c r="P27" s="11"/>
      <c r="Q27" s="11"/>
      <c r="R27" s="11"/>
      <c r="S27" s="11"/>
      <c r="T27" s="11"/>
      <c r="U27" s="11"/>
    </row>
    <row r="28" spans="1:21" ht="12.75">
      <c r="A28" s="11"/>
      <c r="B28" s="11"/>
      <c r="C28" s="11"/>
      <c r="D28" s="11"/>
      <c r="E28" s="11"/>
      <c r="F28" s="11"/>
      <c r="G28" s="22"/>
      <c r="H28" s="22"/>
      <c r="I28" s="22"/>
      <c r="J28" s="22"/>
      <c r="K28" s="11"/>
      <c r="L28" s="11"/>
      <c r="M28" s="11"/>
      <c r="N28" s="11"/>
      <c r="O28" s="11"/>
      <c r="P28" s="11"/>
      <c r="Q28" s="11"/>
      <c r="R28" s="11"/>
      <c r="S28" s="11"/>
      <c r="T28" s="11"/>
      <c r="U28" s="11"/>
    </row>
    <row r="29" spans="1:21" ht="12.75">
      <c r="A29" s="11"/>
      <c r="B29" s="11"/>
      <c r="C29" s="11"/>
      <c r="D29" s="11"/>
      <c r="E29" s="11"/>
      <c r="F29" s="11"/>
      <c r="G29" s="22"/>
      <c r="H29" s="22"/>
      <c r="I29" s="22"/>
      <c r="J29" s="22"/>
      <c r="K29" s="11"/>
      <c r="L29" s="11"/>
      <c r="M29" s="11"/>
      <c r="N29" s="11"/>
      <c r="O29" s="11"/>
      <c r="P29" s="11"/>
      <c r="Q29" s="11"/>
      <c r="R29" s="11"/>
      <c r="S29" s="11"/>
      <c r="T29" s="11"/>
      <c r="U29" s="11"/>
    </row>
    <row r="30" spans="1:21" ht="12.75">
      <c r="A30" s="11"/>
      <c r="B30" s="11"/>
      <c r="C30" s="11"/>
      <c r="D30" s="11"/>
      <c r="E30" s="11"/>
      <c r="F30" s="11"/>
      <c r="G30" s="22"/>
      <c r="H30" s="22"/>
      <c r="I30" s="22"/>
      <c r="J30" s="22"/>
      <c r="K30" s="11"/>
      <c r="L30" s="11"/>
      <c r="M30" s="11"/>
      <c r="N30" s="11"/>
      <c r="O30" s="11"/>
      <c r="P30" s="11"/>
      <c r="Q30" s="11"/>
      <c r="R30" s="11"/>
      <c r="S30" s="11"/>
      <c r="T30" s="11"/>
      <c r="U30" s="11"/>
    </row>
    <row r="31" spans="1:21" ht="12.75">
      <c r="A31" s="11"/>
      <c r="B31" s="11"/>
      <c r="C31" s="11"/>
      <c r="D31" s="11"/>
      <c r="E31" s="11"/>
      <c r="F31" s="11"/>
      <c r="G31" s="22"/>
      <c r="H31" s="22"/>
      <c r="I31" s="22"/>
      <c r="J31" s="22"/>
      <c r="K31" s="11"/>
      <c r="L31" s="11"/>
      <c r="M31" s="11"/>
      <c r="N31" s="11"/>
      <c r="O31" s="11"/>
      <c r="P31" s="11"/>
      <c r="Q31" s="11"/>
      <c r="R31" s="11"/>
      <c r="S31" s="11"/>
      <c r="T31" s="11"/>
      <c r="U31" s="11"/>
    </row>
    <row r="32" spans="1:21" ht="12.75">
      <c r="A32" s="11"/>
      <c r="B32" s="11"/>
      <c r="C32" s="11"/>
      <c r="D32" s="11"/>
      <c r="E32" s="11"/>
      <c r="F32" s="11"/>
      <c r="G32" s="22"/>
      <c r="H32" s="22"/>
      <c r="I32" s="22"/>
      <c r="J32" s="22"/>
      <c r="K32" s="11"/>
      <c r="L32" s="11"/>
      <c r="M32" s="11"/>
      <c r="N32" s="11"/>
      <c r="O32" s="11"/>
      <c r="P32" s="11"/>
      <c r="Q32" s="11"/>
      <c r="R32" s="11"/>
      <c r="S32" s="11"/>
      <c r="T32" s="11"/>
      <c r="U32" s="11"/>
    </row>
    <row r="33" spans="7:10" ht="12.75">
      <c r="G33" s="22"/>
      <c r="H33" s="22"/>
      <c r="I33" s="22"/>
      <c r="J33" s="22"/>
    </row>
    <row r="34" spans="7:10" ht="12.75">
      <c r="G34" s="22"/>
      <c r="H34" s="22"/>
      <c r="I34" s="22"/>
      <c r="J34" s="22"/>
    </row>
    <row r="35" spans="7:10" ht="12.75">
      <c r="G35" s="22"/>
      <c r="H35" s="22"/>
      <c r="I35" s="22"/>
      <c r="J35" s="22"/>
    </row>
    <row r="36" spans="7:10" ht="12.75">
      <c r="G36" s="22"/>
      <c r="H36" s="22"/>
      <c r="I36" s="22"/>
      <c r="J36" s="22"/>
    </row>
    <row r="37" spans="7:10" ht="12.75">
      <c r="G37" s="22"/>
      <c r="H37" s="22"/>
      <c r="I37" s="22"/>
      <c r="J37" s="22"/>
    </row>
    <row r="38" spans="7:10" ht="12.75">
      <c r="G38" s="22"/>
      <c r="H38" s="22"/>
      <c r="I38" s="22"/>
      <c r="J38" s="22"/>
    </row>
    <row r="39" spans="7:10" ht="12.75">
      <c r="G39" s="22"/>
      <c r="H39" s="22"/>
      <c r="I39" s="22"/>
      <c r="J39" s="22"/>
    </row>
  </sheetData>
  <mergeCells count="10">
    <mergeCell ref="A20:J20"/>
    <mergeCell ref="L17:U17"/>
    <mergeCell ref="L18:U18"/>
    <mergeCell ref="L19:U19"/>
    <mergeCell ref="L20:U20"/>
    <mergeCell ref="A1:J1"/>
    <mergeCell ref="L1:U1"/>
    <mergeCell ref="A17:J17"/>
    <mergeCell ref="A18:J18"/>
    <mergeCell ref="A19:J1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12"/>
  <sheetViews>
    <sheetView showGridLines="0" zoomScale="115" zoomScaleNormal="115" workbookViewId="0">
      <selection activeCell="J4" sqref="J4"/>
    </sheetView>
  </sheetViews>
  <sheetFormatPr defaultRowHeight="12"/>
  <cols>
    <col min="1" max="1" width="22.42578125" customWidth="1"/>
    <col min="2" max="10" width="8.85546875" customWidth="1"/>
    <col min="12" max="12" width="15.7109375" customWidth="1"/>
    <col min="13" max="21" width="7.85546875" customWidth="1"/>
  </cols>
  <sheetData>
    <row r="1" spans="1:22" ht="27.75" customHeight="1">
      <c r="A1" s="109" t="s">
        <v>173</v>
      </c>
      <c r="B1" s="109"/>
      <c r="C1" s="109"/>
      <c r="D1" s="109"/>
      <c r="E1" s="109"/>
      <c r="F1" s="109"/>
      <c r="G1" s="109"/>
      <c r="H1" s="109"/>
      <c r="I1" s="109"/>
      <c r="J1" s="109"/>
      <c r="K1" s="11"/>
      <c r="L1" s="109" t="s">
        <v>174</v>
      </c>
      <c r="M1" s="109"/>
      <c r="N1" s="109"/>
      <c r="O1" s="109"/>
      <c r="P1" s="109"/>
      <c r="Q1" s="109"/>
      <c r="R1" s="109"/>
      <c r="S1" s="109"/>
      <c r="T1" s="109"/>
      <c r="U1" s="109"/>
      <c r="V1" s="11"/>
    </row>
    <row r="2" spans="1:22" ht="18.95" customHeight="1">
      <c r="A2" s="103"/>
      <c r="B2" s="96" t="s">
        <v>8</v>
      </c>
      <c r="C2" s="96" t="s">
        <v>9</v>
      </c>
      <c r="D2" s="96" t="s">
        <v>10</v>
      </c>
      <c r="E2" s="96" t="s">
        <v>11</v>
      </c>
      <c r="F2" s="96" t="s">
        <v>12</v>
      </c>
      <c r="G2" s="96" t="s">
        <v>13</v>
      </c>
      <c r="H2" s="96" t="s">
        <v>14</v>
      </c>
      <c r="I2" s="96" t="s">
        <v>15</v>
      </c>
      <c r="J2" s="96" t="s">
        <v>17</v>
      </c>
      <c r="K2" s="11"/>
      <c r="L2" s="27"/>
      <c r="M2" s="27" t="s">
        <v>8</v>
      </c>
      <c r="N2" s="27" t="s">
        <v>9</v>
      </c>
      <c r="O2" s="27" t="s">
        <v>10</v>
      </c>
      <c r="P2" s="27" t="s">
        <v>11</v>
      </c>
      <c r="Q2" s="27" t="s">
        <v>12</v>
      </c>
      <c r="R2" s="27" t="s">
        <v>13</v>
      </c>
      <c r="S2" s="27" t="s">
        <v>14</v>
      </c>
      <c r="T2" s="27" t="s">
        <v>15</v>
      </c>
      <c r="U2" s="27" t="s">
        <v>17</v>
      </c>
      <c r="V2" s="11"/>
    </row>
    <row r="3" spans="1:22" ht="12.95" customHeight="1">
      <c r="A3" s="98"/>
      <c r="B3" s="99" t="s">
        <v>18</v>
      </c>
      <c r="C3" s="99" t="s">
        <v>18</v>
      </c>
      <c r="D3" s="99" t="s">
        <v>18</v>
      </c>
      <c r="E3" s="99" t="s">
        <v>18</v>
      </c>
      <c r="F3" s="99" t="s">
        <v>18</v>
      </c>
      <c r="G3" s="99" t="s">
        <v>18</v>
      </c>
      <c r="H3" s="99" t="s">
        <v>18</v>
      </c>
      <c r="I3" s="99" t="s">
        <v>18</v>
      </c>
      <c r="J3" s="99" t="s">
        <v>18</v>
      </c>
      <c r="K3" s="11"/>
      <c r="L3" s="28"/>
      <c r="M3" s="28" t="s">
        <v>20</v>
      </c>
      <c r="N3" s="28" t="s">
        <v>20</v>
      </c>
      <c r="O3" s="28" t="s">
        <v>20</v>
      </c>
      <c r="P3" s="28" t="s">
        <v>20</v>
      </c>
      <c r="Q3" s="28" t="s">
        <v>20</v>
      </c>
      <c r="R3" s="28" t="s">
        <v>20</v>
      </c>
      <c r="S3" s="28" t="s">
        <v>20</v>
      </c>
      <c r="T3" s="28" t="s">
        <v>20</v>
      </c>
      <c r="U3" s="28" t="s">
        <v>20</v>
      </c>
      <c r="V3" s="11"/>
    </row>
    <row r="4" spans="1:22" ht="15.75" customHeight="1">
      <c r="A4" s="102" t="s">
        <v>102</v>
      </c>
      <c r="B4" s="97">
        <v>89.217404789225554</v>
      </c>
      <c r="C4" s="97">
        <v>263.05265875136723</v>
      </c>
      <c r="D4" s="97">
        <v>15.088156722915228</v>
      </c>
      <c r="E4" s="97">
        <v>-135.85029552602387</v>
      </c>
      <c r="F4" s="97">
        <v>-405.27825835367958</v>
      </c>
      <c r="G4" s="97">
        <v>-128.99389942897253</v>
      </c>
      <c r="H4" s="97">
        <v>-91.527748275304376</v>
      </c>
      <c r="I4" s="97">
        <v>394.29198132047412</v>
      </c>
      <c r="J4" s="97">
        <v>761.65020158398136</v>
      </c>
      <c r="K4" s="11"/>
      <c r="L4" s="29" t="s">
        <v>102</v>
      </c>
      <c r="M4" s="30">
        <v>10.747474088127701</v>
      </c>
      <c r="N4" s="30">
        <v>38.498318597092897</v>
      </c>
      <c r="O4" s="30">
        <v>2.8831050847094843</v>
      </c>
      <c r="P4" s="30">
        <v>-51.20501922154363</v>
      </c>
      <c r="Q4" s="30">
        <v>-228.74473661544587</v>
      </c>
      <c r="R4" s="30">
        <v>-236.94995973308349</v>
      </c>
      <c r="S4" s="30">
        <v>-207.78998523277767</v>
      </c>
      <c r="T4" s="30">
        <v>1602.6044633237716</v>
      </c>
      <c r="U4" s="30">
        <v>29.268232572119242</v>
      </c>
      <c r="V4" s="11"/>
    </row>
    <row r="5" spans="1:22" ht="15.75" customHeight="1">
      <c r="A5" s="102" t="s">
        <v>103</v>
      </c>
      <c r="B5" s="97">
        <v>22.054059229960171</v>
      </c>
      <c r="C5" s="97">
        <v>-173.95426878712919</v>
      </c>
      <c r="D5" s="97">
        <v>-14.302212960990285</v>
      </c>
      <c r="E5" s="97">
        <v>85.506299601092508</v>
      </c>
      <c r="F5" s="97">
        <v>59.821753795376097</v>
      </c>
      <c r="G5" s="97">
        <v>11.472086487309801</v>
      </c>
      <c r="H5" s="97">
        <v>-5.6382238910513802</v>
      </c>
      <c r="I5" s="97">
        <v>15.040506525432001</v>
      </c>
      <c r="J5" s="97">
        <v>193.89470563917072</v>
      </c>
      <c r="K5" s="11"/>
      <c r="L5" s="29" t="s">
        <v>103</v>
      </c>
      <c r="M5" s="30">
        <v>2.656717382353798</v>
      </c>
      <c r="N5" s="30">
        <v>-25.458578874966129</v>
      </c>
      <c r="O5" s="30">
        <v>-2.7329238201644213</v>
      </c>
      <c r="P5" s="30">
        <v>32.229239529319095</v>
      </c>
      <c r="Q5" s="30">
        <v>33.764237369613923</v>
      </c>
      <c r="R5" s="30">
        <v>21.073170461982063</v>
      </c>
      <c r="S5" s="30">
        <v>-12.800123253734272</v>
      </c>
      <c r="T5" s="30">
        <v>61.132318257104764</v>
      </c>
      <c r="U5" s="30">
        <v>7.4508682953773437</v>
      </c>
      <c r="V5" s="11"/>
    </row>
    <row r="6" spans="1:22" ht="15.75" customHeight="1">
      <c r="A6" s="101" t="s">
        <v>63</v>
      </c>
      <c r="B6" s="100">
        <v>111.27146401918573</v>
      </c>
      <c r="C6" s="100">
        <v>89.098389964238038</v>
      </c>
      <c r="D6" s="100">
        <v>0.78594376192494231</v>
      </c>
      <c r="E6" s="100">
        <v>-50.343995924931363</v>
      </c>
      <c r="F6" s="100">
        <v>-345.45650455830349</v>
      </c>
      <c r="G6" s="100">
        <v>-117.52181294166273</v>
      </c>
      <c r="H6" s="100">
        <v>-97.165972166355758</v>
      </c>
      <c r="I6" s="100">
        <v>409.33248784590614</v>
      </c>
      <c r="J6" s="100">
        <v>610.48828559125411</v>
      </c>
      <c r="K6" s="11"/>
      <c r="L6" s="31" t="s">
        <v>63</v>
      </c>
      <c r="M6" s="32">
        <v>13.4041914704815</v>
      </c>
      <c r="N6" s="32">
        <v>13.039739722126765</v>
      </c>
      <c r="O6" s="32">
        <v>0.15018126454506292</v>
      </c>
      <c r="P6" s="32">
        <v>-18.975779692224528</v>
      </c>
      <c r="Q6" s="32">
        <v>-194.98049924583194</v>
      </c>
      <c r="R6" s="32">
        <v>-215.87678927110144</v>
      </c>
      <c r="S6" s="32">
        <v>-220.59010848651195</v>
      </c>
      <c r="T6" s="32">
        <v>1663.7367815808761</v>
      </c>
      <c r="U6" s="32">
        <v>23.459474031622136</v>
      </c>
      <c r="V6" s="11"/>
    </row>
    <row r="7" spans="1:22" ht="12" customHeight="1">
      <c r="A7" s="110" t="s">
        <v>56</v>
      </c>
      <c r="B7" s="110"/>
      <c r="C7" s="110"/>
      <c r="D7" s="110"/>
      <c r="E7" s="110"/>
      <c r="F7" s="110"/>
      <c r="G7" s="110"/>
      <c r="H7" s="110"/>
      <c r="I7" s="110"/>
      <c r="J7" s="110"/>
      <c r="K7" s="11"/>
      <c r="L7" s="110" t="s">
        <v>56</v>
      </c>
      <c r="M7" s="110"/>
      <c r="N7" s="110"/>
      <c r="O7" s="110"/>
      <c r="P7" s="110"/>
      <c r="Q7" s="110"/>
      <c r="R7" s="110"/>
      <c r="S7" s="110"/>
      <c r="T7" s="110"/>
      <c r="U7" s="110"/>
      <c r="V7" s="11"/>
    </row>
    <row r="8" spans="1:22" ht="12" customHeight="1">
      <c r="A8" s="110" t="s">
        <v>54</v>
      </c>
      <c r="B8" s="110"/>
      <c r="C8" s="110"/>
      <c r="D8" s="110"/>
      <c r="E8" s="110"/>
      <c r="F8" s="110"/>
      <c r="G8" s="110"/>
      <c r="H8" s="110"/>
      <c r="I8" s="110"/>
      <c r="J8" s="110"/>
      <c r="K8" s="11"/>
      <c r="L8" s="110" t="s">
        <v>54</v>
      </c>
      <c r="M8" s="110"/>
      <c r="N8" s="110"/>
      <c r="O8" s="110"/>
      <c r="P8" s="110"/>
      <c r="Q8" s="110"/>
      <c r="R8" s="110"/>
      <c r="S8" s="110"/>
      <c r="T8" s="110"/>
      <c r="U8" s="110"/>
      <c r="V8" s="11"/>
    </row>
    <row r="12" spans="1:22">
      <c r="A12" s="11"/>
      <c r="B12" s="25"/>
      <c r="C12" s="25"/>
      <c r="D12" s="25"/>
      <c r="E12" s="25"/>
      <c r="F12" s="25"/>
      <c r="G12" s="25"/>
      <c r="H12" s="25"/>
      <c r="I12" s="25"/>
      <c r="J12" s="25"/>
      <c r="K12" s="11"/>
      <c r="L12" s="11"/>
      <c r="M12" s="11"/>
      <c r="N12" s="11"/>
      <c r="O12" s="11"/>
      <c r="P12" s="11"/>
      <c r="Q12" s="11"/>
      <c r="R12" s="11"/>
      <c r="S12" s="11"/>
      <c r="T12" s="11"/>
      <c r="U12" s="11"/>
      <c r="V12" s="11"/>
    </row>
  </sheetData>
  <mergeCells count="6">
    <mergeCell ref="A1:J1"/>
    <mergeCell ref="L1:U1"/>
    <mergeCell ref="A7:J7"/>
    <mergeCell ref="A8:J8"/>
    <mergeCell ref="L7:U7"/>
    <mergeCell ref="L8:U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13"/>
  <sheetViews>
    <sheetView showGridLines="0" workbookViewId="0">
      <selection activeCell="J5" sqref="J5"/>
    </sheetView>
  </sheetViews>
  <sheetFormatPr defaultRowHeight="12"/>
  <cols>
    <col min="1" max="1" width="66.42578125" customWidth="1"/>
    <col min="2" max="10" width="8.85546875" style="68" customWidth="1"/>
    <col min="12" max="12" width="59.5703125" customWidth="1"/>
    <col min="13" max="19" width="7.28515625" style="46" customWidth="1"/>
    <col min="20" max="20" width="7.85546875" style="46" customWidth="1"/>
    <col min="21" max="21" width="7.28515625" style="46" customWidth="1"/>
  </cols>
  <sheetData>
    <row r="1" spans="1:22" s="18" customFormat="1" ht="27.75" customHeight="1">
      <c r="A1" s="112" t="s">
        <v>175</v>
      </c>
      <c r="B1" s="112"/>
      <c r="C1" s="112"/>
      <c r="D1" s="112"/>
      <c r="E1" s="112"/>
      <c r="F1" s="112"/>
      <c r="G1" s="112"/>
      <c r="H1" s="112"/>
      <c r="I1" s="112"/>
      <c r="J1" s="112"/>
      <c r="L1" s="111" t="s">
        <v>176</v>
      </c>
      <c r="M1" s="111"/>
      <c r="N1" s="111"/>
      <c r="O1" s="111"/>
      <c r="P1" s="111"/>
      <c r="Q1" s="111"/>
      <c r="R1" s="111"/>
      <c r="S1" s="111"/>
      <c r="T1" s="111"/>
      <c r="U1" s="111"/>
    </row>
    <row r="2" spans="1:22" ht="18.95" customHeight="1">
      <c r="A2" s="103"/>
      <c r="B2" s="96" t="s">
        <v>8</v>
      </c>
      <c r="C2" s="96" t="s">
        <v>9</v>
      </c>
      <c r="D2" s="96" t="s">
        <v>10</v>
      </c>
      <c r="E2" s="96" t="s">
        <v>11</v>
      </c>
      <c r="F2" s="96" t="s">
        <v>12</v>
      </c>
      <c r="G2" s="96" t="s">
        <v>13</v>
      </c>
      <c r="H2" s="96" t="s">
        <v>14</v>
      </c>
      <c r="I2" s="96" t="s">
        <v>15</v>
      </c>
      <c r="J2" s="96" t="s">
        <v>17</v>
      </c>
      <c r="K2" s="11"/>
      <c r="L2" s="27"/>
      <c r="M2" s="72" t="s">
        <v>8</v>
      </c>
      <c r="N2" s="72" t="s">
        <v>9</v>
      </c>
      <c r="O2" s="72" t="s">
        <v>10</v>
      </c>
      <c r="P2" s="72" t="s">
        <v>11</v>
      </c>
      <c r="Q2" s="72" t="s">
        <v>12</v>
      </c>
      <c r="R2" s="72" t="s">
        <v>13</v>
      </c>
      <c r="S2" s="72" t="s">
        <v>14</v>
      </c>
      <c r="T2" s="72" t="s">
        <v>15</v>
      </c>
      <c r="U2" s="72" t="s">
        <v>17</v>
      </c>
      <c r="V2" s="11"/>
    </row>
    <row r="3" spans="1:22" ht="12.95" customHeight="1">
      <c r="A3" s="98"/>
      <c r="B3" s="99" t="s">
        <v>18</v>
      </c>
      <c r="C3" s="99" t="s">
        <v>18</v>
      </c>
      <c r="D3" s="99" t="s">
        <v>18</v>
      </c>
      <c r="E3" s="99" t="s">
        <v>18</v>
      </c>
      <c r="F3" s="99" t="s">
        <v>18</v>
      </c>
      <c r="G3" s="99" t="s">
        <v>18</v>
      </c>
      <c r="H3" s="99" t="s">
        <v>18</v>
      </c>
      <c r="I3" s="99" t="s">
        <v>18</v>
      </c>
      <c r="J3" s="99" t="s">
        <v>18</v>
      </c>
      <c r="K3" s="11"/>
      <c r="L3" s="28"/>
      <c r="M3" s="41" t="s">
        <v>20</v>
      </c>
      <c r="N3" s="41" t="s">
        <v>20</v>
      </c>
      <c r="O3" s="41" t="s">
        <v>20</v>
      </c>
      <c r="P3" s="41" t="s">
        <v>20</v>
      </c>
      <c r="Q3" s="41" t="s">
        <v>20</v>
      </c>
      <c r="R3" s="41" t="s">
        <v>20</v>
      </c>
      <c r="S3" s="41" t="s">
        <v>20</v>
      </c>
      <c r="T3" s="41" t="s">
        <v>20</v>
      </c>
      <c r="U3" s="41" t="s">
        <v>20</v>
      </c>
      <c r="V3" s="11"/>
    </row>
    <row r="4" spans="1:22" s="11" customFormat="1" ht="15.75" customHeight="1">
      <c r="A4" s="39" t="s">
        <v>22</v>
      </c>
      <c r="B4" s="70"/>
      <c r="C4" s="70"/>
      <c r="D4" s="70"/>
      <c r="E4" s="70"/>
      <c r="F4" s="70"/>
      <c r="G4" s="70"/>
      <c r="H4" s="70"/>
      <c r="I4" s="70"/>
      <c r="J4" s="70"/>
      <c r="L4" s="39" t="s">
        <v>22</v>
      </c>
      <c r="M4" s="30"/>
      <c r="N4" s="30"/>
      <c r="O4" s="30"/>
      <c r="P4" s="30"/>
      <c r="Q4" s="30"/>
      <c r="R4" s="30"/>
      <c r="S4" s="30"/>
      <c r="T4" s="30"/>
      <c r="U4" s="30"/>
    </row>
    <row r="5" spans="1:22" s="11" customFormat="1" ht="15.75" customHeight="1">
      <c r="A5" s="39" t="s">
        <v>66</v>
      </c>
      <c r="B5" s="70">
        <v>142.92078309514545</v>
      </c>
      <c r="C5" s="70">
        <v>319.36205527946731</v>
      </c>
      <c r="D5" s="70">
        <v>-422.09379424347208</v>
      </c>
      <c r="E5" s="70">
        <v>-90.943683593471633</v>
      </c>
      <c r="F5" s="70">
        <v>98.387821364009824</v>
      </c>
      <c r="G5" s="70">
        <v>0.84128475908869405</v>
      </c>
      <c r="H5" s="70">
        <v>28.498202496236388</v>
      </c>
      <c r="I5" s="70">
        <v>-76.972669157006465</v>
      </c>
      <c r="J5" s="70">
        <v>590.01014699394898</v>
      </c>
      <c r="L5" s="39" t="s">
        <v>66</v>
      </c>
      <c r="M5" s="30">
        <v>17.216791012906675</v>
      </c>
      <c r="N5" s="30">
        <v>46.739319079045124</v>
      </c>
      <c r="O5" s="30">
        <v>-80.655363458641517</v>
      </c>
      <c r="P5" s="30">
        <v>-34.278711345089654</v>
      </c>
      <c r="Q5" s="30">
        <v>55.531467134458566</v>
      </c>
      <c r="R5" s="30">
        <v>1.5453629254760697</v>
      </c>
      <c r="S5" s="30">
        <v>64.697768572237663</v>
      </c>
      <c r="T5" s="30">
        <v>-312.85633233484447</v>
      </c>
      <c r="U5" s="30">
        <v>22.672552526364804</v>
      </c>
    </row>
    <row r="6" spans="1:22" s="11" customFormat="1" ht="15.75" customHeight="1">
      <c r="A6" s="39" t="s">
        <v>67</v>
      </c>
      <c r="B6" s="70">
        <v>23.47370869541146</v>
      </c>
      <c r="C6" s="70">
        <v>218.83952592964579</v>
      </c>
      <c r="D6" s="70">
        <v>-204.18161335405853</v>
      </c>
      <c r="E6" s="70">
        <v>78.458730441671378</v>
      </c>
      <c r="F6" s="70">
        <v>24.39138749307466</v>
      </c>
      <c r="G6" s="70">
        <v>-39.80707354608009</v>
      </c>
      <c r="H6" s="70">
        <v>24.049662455110138</v>
      </c>
      <c r="I6" s="70">
        <v>-125.22432811477663</v>
      </c>
      <c r="J6" s="70">
        <v>369.21301501491439</v>
      </c>
      <c r="L6" s="39" t="s">
        <v>67</v>
      </c>
      <c r="M6" s="30">
        <v>2.8277338547585709</v>
      </c>
      <c r="N6" s="30">
        <v>32.027632151170891</v>
      </c>
      <c r="O6" s="30">
        <v>-39.015835961672856</v>
      </c>
      <c r="P6" s="30">
        <v>29.57285285841791</v>
      </c>
      <c r="Q6" s="30">
        <v>13.766841405342777</v>
      </c>
      <c r="R6" s="30">
        <v>-73.121942321227664</v>
      </c>
      <c r="S6" s="30">
        <v>54.598513571746714</v>
      </c>
      <c r="T6" s="30">
        <v>-508.97577597538788</v>
      </c>
      <c r="U6" s="30">
        <v>14.187894087911364</v>
      </c>
    </row>
    <row r="7" spans="1:22" s="11" customFormat="1" ht="15.75" customHeight="1">
      <c r="A7" s="39" t="s">
        <v>23</v>
      </c>
      <c r="B7" s="70">
        <v>4.6098538952833223E-2</v>
      </c>
      <c r="C7" s="70">
        <v>7.7566452983660383E-2</v>
      </c>
      <c r="D7" s="70">
        <v>-7.3115711874606859E-2</v>
      </c>
      <c r="E7" s="70">
        <v>-0.14192683910462733</v>
      </c>
      <c r="F7" s="70">
        <v>2.8027933721247678E-2</v>
      </c>
      <c r="G7" s="70">
        <v>2.727314435448136E-2</v>
      </c>
      <c r="H7" s="70">
        <v>1.51136630008466E-2</v>
      </c>
      <c r="I7" s="70">
        <v>2.0962817968101177E-2</v>
      </c>
      <c r="J7" s="70">
        <v>0.21504255098020231</v>
      </c>
      <c r="L7" s="39" t="s">
        <v>23</v>
      </c>
      <c r="M7" s="30">
        <v>5.5532085254731967E-3</v>
      </c>
      <c r="N7" s="30">
        <v>1.135201610805184E-2</v>
      </c>
      <c r="O7" s="30">
        <v>-1.3971241454410296E-2</v>
      </c>
      <c r="P7" s="30">
        <v>-5.3495404601554331E-2</v>
      </c>
      <c r="Q7" s="30">
        <v>1.581935913114537E-2</v>
      </c>
      <c r="R7" s="30">
        <v>5.009826422176876E-2</v>
      </c>
      <c r="S7" s="30">
        <v>3.4311647242898917E-2</v>
      </c>
      <c r="T7" s="30">
        <v>8.520362378918668E-2</v>
      </c>
      <c r="U7" s="30">
        <v>8.263524885703569E-3</v>
      </c>
    </row>
    <row r="8" spans="1:22" s="11" customFormat="1" ht="15.75" customHeight="1">
      <c r="A8" s="39" t="s">
        <v>68</v>
      </c>
      <c r="B8" s="70">
        <v>4.9775233582703891</v>
      </c>
      <c r="C8" s="70">
        <v>1.0944383121288865</v>
      </c>
      <c r="D8" s="70">
        <v>-2.1678599177251954</v>
      </c>
      <c r="E8" s="70">
        <v>-1.684634868695241</v>
      </c>
      <c r="F8" s="70">
        <v>-0.39623356145071398</v>
      </c>
      <c r="G8" s="70">
        <v>-0.25314474874369708</v>
      </c>
      <c r="H8" s="70">
        <v>-2.541983929155478E-2</v>
      </c>
      <c r="I8" s="70">
        <v>-1.5446687344940191</v>
      </c>
      <c r="J8" s="70">
        <v>6.0719616703998485</v>
      </c>
      <c r="L8" s="39" t="s">
        <v>68</v>
      </c>
      <c r="M8" s="30">
        <v>0.59961173991155892</v>
      </c>
      <c r="N8" s="30">
        <v>0.16017338515109564</v>
      </c>
      <c r="O8" s="30">
        <v>-0.41424330794754499</v>
      </c>
      <c r="P8" s="30">
        <v>-0.6349766152426064</v>
      </c>
      <c r="Q8" s="30">
        <v>-0.22363978275179722</v>
      </c>
      <c r="R8" s="30">
        <v>-0.46500368069335402</v>
      </c>
      <c r="S8" s="30">
        <v>-5.7709144281843032E-2</v>
      </c>
      <c r="T8" s="30">
        <v>-6.2783245045116853</v>
      </c>
      <c r="U8" s="30">
        <v>0.23332966494155263</v>
      </c>
    </row>
    <row r="9" spans="1:22" ht="15.75" customHeight="1">
      <c r="A9" s="104" t="s">
        <v>24</v>
      </c>
      <c r="B9" s="105">
        <v>171.41811368778014</v>
      </c>
      <c r="C9" s="105">
        <v>539.37358597422565</v>
      </c>
      <c r="D9" s="105">
        <v>-628.5163832271304</v>
      </c>
      <c r="E9" s="105">
        <v>-14.311514859600123</v>
      </c>
      <c r="F9" s="105">
        <v>122.41100322935502</v>
      </c>
      <c r="G9" s="105">
        <v>-39.191660391380609</v>
      </c>
      <c r="H9" s="105">
        <v>52.537558775055814</v>
      </c>
      <c r="I9" s="105">
        <v>-203.72070318830902</v>
      </c>
      <c r="J9" s="105">
        <v>965.5101662302435</v>
      </c>
      <c r="K9" s="11"/>
      <c r="L9" s="31" t="s">
        <v>24</v>
      </c>
      <c r="M9" s="32">
        <v>20.649689816102278</v>
      </c>
      <c r="N9" s="32">
        <v>78.938476631475169</v>
      </c>
      <c r="O9" s="32">
        <v>-120.09941396971632</v>
      </c>
      <c r="P9" s="32">
        <v>-5.394330506515904</v>
      </c>
      <c r="Q9" s="32">
        <v>69.090488116180694</v>
      </c>
      <c r="R9" s="32">
        <v>-71.991484812223163</v>
      </c>
      <c r="S9" s="32">
        <v>119.27288464694541</v>
      </c>
      <c r="T9" s="32">
        <v>-828.02522919095486</v>
      </c>
      <c r="U9" s="32">
        <v>37.102039804103427</v>
      </c>
      <c r="V9" s="11"/>
    </row>
    <row r="10" spans="1:22" ht="15.75" customHeight="1">
      <c r="A10" s="38" t="s">
        <v>25</v>
      </c>
      <c r="B10" s="69"/>
      <c r="C10" s="69"/>
      <c r="D10" s="69"/>
      <c r="E10" s="69"/>
      <c r="F10" s="69"/>
      <c r="G10" s="69"/>
      <c r="H10" s="69"/>
      <c r="I10" s="69"/>
      <c r="J10" s="69"/>
      <c r="K10" s="11"/>
      <c r="L10" s="38" t="s">
        <v>25</v>
      </c>
      <c r="M10" s="41"/>
      <c r="N10" s="41"/>
      <c r="O10" s="41"/>
      <c r="P10" s="41"/>
      <c r="Q10" s="41"/>
      <c r="R10" s="41"/>
      <c r="S10" s="41"/>
      <c r="T10" s="41"/>
      <c r="U10" s="41"/>
      <c r="V10" s="11"/>
    </row>
    <row r="11" spans="1:22" ht="15.75" customHeight="1">
      <c r="A11" s="39" t="s">
        <v>182</v>
      </c>
      <c r="B11" s="70">
        <v>-136.1960952458852</v>
      </c>
      <c r="C11" s="70">
        <v>394.22193251015449</v>
      </c>
      <c r="D11" s="70">
        <v>-173.82537884055705</v>
      </c>
      <c r="E11" s="70">
        <v>33.984363986741556</v>
      </c>
      <c r="F11" s="70">
        <v>-156.62537510746711</v>
      </c>
      <c r="G11" s="70">
        <v>-4.3072932114401539</v>
      </c>
      <c r="H11" s="70">
        <v>27.570874458305124</v>
      </c>
      <c r="I11" s="70">
        <v>15.176971450148972</v>
      </c>
      <c r="J11" s="70">
        <v>470.95414240534978</v>
      </c>
      <c r="K11" s="11"/>
      <c r="L11" s="39" t="s">
        <v>182</v>
      </c>
      <c r="M11" s="30">
        <v>-16.406709072264974</v>
      </c>
      <c r="N11" s="30">
        <v>57.695222043288695</v>
      </c>
      <c r="O11" s="30">
        <v>-33.215245757994246</v>
      </c>
      <c r="P11" s="30">
        <v>12.809467984114061</v>
      </c>
      <c r="Q11" s="30">
        <v>-88.401559762397</v>
      </c>
      <c r="R11" s="30">
        <v>-7.9121024911050535</v>
      </c>
      <c r="S11" s="30">
        <v>62.592511063573824</v>
      </c>
      <c r="T11" s="30">
        <v>61.686981572108394</v>
      </c>
      <c r="U11" s="30">
        <v>18.097540500949879</v>
      </c>
      <c r="V11" s="11"/>
    </row>
    <row r="12" spans="1:22" ht="15.75" customHeight="1">
      <c r="A12" s="39" t="s">
        <v>184</v>
      </c>
      <c r="B12" s="70">
        <v>78.298540788490527</v>
      </c>
      <c r="C12" s="70">
        <v>80.146475209429809</v>
      </c>
      <c r="D12" s="70">
        <v>-38.873531303929553</v>
      </c>
      <c r="E12" s="70">
        <v>-59.526897535944499</v>
      </c>
      <c r="F12" s="70">
        <v>-17.174666032667631</v>
      </c>
      <c r="G12" s="70">
        <v>-4.8988938599279841</v>
      </c>
      <c r="H12" s="70">
        <v>14.10772788575102</v>
      </c>
      <c r="I12" s="70">
        <v>-52.078755151200454</v>
      </c>
      <c r="J12" s="70">
        <v>172.55274388367076</v>
      </c>
      <c r="K12" s="11"/>
      <c r="L12" s="39" t="s">
        <v>184</v>
      </c>
      <c r="M12" s="30">
        <v>9.4321454457296436</v>
      </c>
      <c r="N12" s="30">
        <v>11.729607872783378</v>
      </c>
      <c r="O12" s="30">
        <v>-7.4281091998968822</v>
      </c>
      <c r="P12" s="30">
        <v>-22.437020992295139</v>
      </c>
      <c r="Q12" s="30">
        <v>-9.6936225349457672</v>
      </c>
      <c r="R12" s="30">
        <v>-8.9988186106874704</v>
      </c>
      <c r="S12" s="30">
        <v>32.027932777618652</v>
      </c>
      <c r="T12" s="30">
        <v>-211.67472178903739</v>
      </c>
      <c r="U12" s="30">
        <v>6.6307523170631519</v>
      </c>
      <c r="V12" s="11"/>
    </row>
    <row r="13" spans="1:22" ht="15.75" customHeight="1">
      <c r="A13" s="39" t="s">
        <v>186</v>
      </c>
      <c r="B13" s="70">
        <v>78.010589871461477</v>
      </c>
      <c r="C13" s="70">
        <v>30.263264595647541</v>
      </c>
      <c r="D13" s="70">
        <v>-20.23253243864508</v>
      </c>
      <c r="E13" s="70">
        <v>29.222042377993603</v>
      </c>
      <c r="F13" s="70">
        <v>-125.15588050632122</v>
      </c>
      <c r="G13" s="70">
        <v>0.66924990119412087</v>
      </c>
      <c r="H13" s="70">
        <v>4.6346013944687598</v>
      </c>
      <c r="I13" s="70">
        <v>2.5886648042007114</v>
      </c>
      <c r="J13" s="70">
        <v>145.38841294496626</v>
      </c>
      <c r="K13" s="11"/>
      <c r="L13" s="39" t="s">
        <v>186</v>
      </c>
      <c r="M13" s="30">
        <v>9.3974577631330298</v>
      </c>
      <c r="N13" s="30">
        <v>4.4290934283716119</v>
      </c>
      <c r="O13" s="30">
        <v>-3.8661128871901465</v>
      </c>
      <c r="P13" s="30">
        <v>11.014442301093755</v>
      </c>
      <c r="Q13" s="30">
        <v>-70.639735372403891</v>
      </c>
      <c r="R13" s="30">
        <v>1.2293506734916153</v>
      </c>
      <c r="S13" s="30">
        <v>10.521658988264583</v>
      </c>
      <c r="T13" s="30">
        <v>10.521658988264582</v>
      </c>
      <c r="U13" s="30">
        <v>5.5868978627131485</v>
      </c>
      <c r="V13" s="11"/>
    </row>
    <row r="14" spans="1:22" ht="15.75" customHeight="1">
      <c r="A14" s="39" t="s">
        <v>188</v>
      </c>
      <c r="B14" s="70">
        <v>58.720119909594509</v>
      </c>
      <c r="C14" s="70">
        <v>-93.022165858658155</v>
      </c>
      <c r="D14" s="70">
        <v>45.599665029211032</v>
      </c>
      <c r="E14" s="70">
        <v>29.806896607674549</v>
      </c>
      <c r="F14" s="70">
        <v>-8.2503713276581401</v>
      </c>
      <c r="G14" s="70">
        <v>-14.284576386193557</v>
      </c>
      <c r="H14" s="70">
        <v>-21.333709682535911</v>
      </c>
      <c r="I14" s="70">
        <v>2.7641417085663846</v>
      </c>
      <c r="J14" s="70">
        <v>136.89082325504612</v>
      </c>
      <c r="K14" s="11"/>
      <c r="L14" s="39" t="s">
        <v>188</v>
      </c>
      <c r="M14" s="30">
        <v>7.0736530464102136</v>
      </c>
      <c r="N14" s="30">
        <v>-13.61399270707666</v>
      </c>
      <c r="O14" s="30">
        <v>8.71336562319099</v>
      </c>
      <c r="P14" s="30">
        <v>11.234886960096187</v>
      </c>
      <c r="Q14" s="30">
        <v>-4.6566253615258937</v>
      </c>
      <c r="R14" s="30">
        <v>-26.239456396745656</v>
      </c>
      <c r="S14" s="30">
        <v>-48.432648059480101</v>
      </c>
      <c r="T14" s="30">
        <v>11.234886960096187</v>
      </c>
      <c r="U14" s="30">
        <v>5.2603576335767404</v>
      </c>
      <c r="V14" s="11"/>
    </row>
    <row r="15" spans="1:22" ht="15.75" customHeight="1">
      <c r="A15" s="39" t="s">
        <v>190</v>
      </c>
      <c r="B15" s="70">
        <v>65.72230722236047</v>
      </c>
      <c r="C15" s="70">
        <v>54.096672868511931</v>
      </c>
      <c r="D15" s="70">
        <v>-25.454213927376401</v>
      </c>
      <c r="E15" s="70">
        <v>-35.576924140612917</v>
      </c>
      <c r="F15" s="70">
        <v>6.8982860347442649</v>
      </c>
      <c r="G15" s="70">
        <v>4.3100484693261016</v>
      </c>
      <c r="H15" s="70">
        <v>3.4873680775941276</v>
      </c>
      <c r="I15" s="70">
        <v>-73.483544604547035</v>
      </c>
      <c r="J15" s="70">
        <v>134.51468267253665</v>
      </c>
      <c r="K15" s="11"/>
      <c r="L15" s="39" t="s">
        <v>190</v>
      </c>
      <c r="M15" s="30">
        <v>7.917163647082349</v>
      </c>
      <c r="N15" s="30">
        <v>7.9171636470823499</v>
      </c>
      <c r="O15" s="30">
        <v>-4.8638925846948995</v>
      </c>
      <c r="P15" s="30">
        <v>-13.409739577007475</v>
      </c>
      <c r="Q15" s="30">
        <v>3.8934894472886761</v>
      </c>
      <c r="R15" s="30">
        <v>7.917163647082349</v>
      </c>
      <c r="S15" s="30">
        <v>7.9171636470823499</v>
      </c>
      <c r="T15" s="30">
        <v>-298.67474395422971</v>
      </c>
      <c r="U15" s="30">
        <v>5.1690487426340122</v>
      </c>
      <c r="V15" s="11"/>
    </row>
    <row r="16" spans="1:22" ht="15.75" customHeight="1">
      <c r="A16" s="39" t="s">
        <v>192</v>
      </c>
      <c r="B16" s="70">
        <v>49.291099046546904</v>
      </c>
      <c r="C16" s="70">
        <v>37.87496283576175</v>
      </c>
      <c r="D16" s="70">
        <v>-50.233118988002076</v>
      </c>
      <c r="E16" s="70">
        <v>13.583552880251808</v>
      </c>
      <c r="F16" s="70">
        <v>-50.382505615319104</v>
      </c>
      <c r="G16" s="70">
        <v>3.1043709039834027</v>
      </c>
      <c r="H16" s="70">
        <v>2.7714899921127398</v>
      </c>
      <c r="I16" s="70">
        <v>-6.0098510553354512</v>
      </c>
      <c r="J16" s="70">
        <v>106.62547565865661</v>
      </c>
      <c r="K16" s="11"/>
      <c r="L16" s="39" t="s">
        <v>192</v>
      </c>
      <c r="M16" s="30">
        <v>5.9377966780095734</v>
      </c>
      <c r="N16" s="30">
        <v>5.5430817275350197</v>
      </c>
      <c r="O16" s="30">
        <v>-9.5987444612878328</v>
      </c>
      <c r="P16" s="30">
        <v>5.1199453312702392</v>
      </c>
      <c r="Q16" s="30">
        <v>-28.436593228114763</v>
      </c>
      <c r="R16" s="30">
        <v>5.702444564833498</v>
      </c>
      <c r="S16" s="30">
        <v>6.2919483477480123</v>
      </c>
      <c r="T16" s="30">
        <v>-24.427111332409812</v>
      </c>
      <c r="U16" s="30">
        <v>4.097339189565357</v>
      </c>
      <c r="V16" s="11"/>
    </row>
    <row r="17" spans="1:22" s="11" customFormat="1" ht="15.75" customHeight="1">
      <c r="A17" s="39" t="s">
        <v>194</v>
      </c>
      <c r="B17" s="70">
        <v>-100.68966750061595</v>
      </c>
      <c r="C17" s="70">
        <v>38.821882233599396</v>
      </c>
      <c r="D17" s="70">
        <v>29.733865242608367</v>
      </c>
      <c r="E17" s="70">
        <v>15.073833307838783</v>
      </c>
      <c r="F17" s="70">
        <v>10.066484998612946</v>
      </c>
      <c r="G17" s="70">
        <v>3.0930588745075616</v>
      </c>
      <c r="H17" s="70">
        <v>2.5026713406690382</v>
      </c>
      <c r="I17" s="70">
        <v>1.3978715027798747</v>
      </c>
      <c r="J17" s="70">
        <v>100.68966750061595</v>
      </c>
      <c r="L17" s="39" t="s">
        <v>194</v>
      </c>
      <c r="M17" s="30">
        <v>-12.129467282327319</v>
      </c>
      <c r="N17" s="30">
        <v>5.6816654044184292</v>
      </c>
      <c r="O17" s="30">
        <v>5.6816654044184292</v>
      </c>
      <c r="P17" s="30">
        <v>5.6816654044184283</v>
      </c>
      <c r="Q17" s="30">
        <v>5.6816654044184283</v>
      </c>
      <c r="R17" s="30">
        <v>5.6816654044184292</v>
      </c>
      <c r="S17" s="30">
        <v>5.6816654044184283</v>
      </c>
      <c r="T17" s="30">
        <v>5.6816654044184283</v>
      </c>
      <c r="U17" s="30">
        <v>3.8692415493209054</v>
      </c>
    </row>
    <row r="18" spans="1:22" ht="15.75" customHeight="1">
      <c r="A18" s="39" t="s">
        <v>196</v>
      </c>
      <c r="B18" s="70">
        <v>41.826690834304678</v>
      </c>
      <c r="C18" s="70">
        <v>-7.1055762906566855</v>
      </c>
      <c r="D18" s="70">
        <v>-17.169364621848487</v>
      </c>
      <c r="E18" s="70">
        <v>-19.302786604063769</v>
      </c>
      <c r="F18" s="70">
        <v>2.6036360575050796</v>
      </c>
      <c r="G18" s="70">
        <v>-2.0312748877197624</v>
      </c>
      <c r="H18" s="70">
        <v>0.36162384135431358</v>
      </c>
      <c r="I18" s="70">
        <v>0.81705167112463339</v>
      </c>
      <c r="J18" s="70">
        <v>45.609002404288709</v>
      </c>
      <c r="K18" s="11"/>
      <c r="L18" s="39" t="s">
        <v>196</v>
      </c>
      <c r="M18" s="30">
        <v>5.0386051577696875</v>
      </c>
      <c r="N18" s="30">
        <v>-1.0399162705753449</v>
      </c>
      <c r="O18" s="30">
        <v>-3.2807905797599806</v>
      </c>
      <c r="P18" s="30">
        <v>-7.2756526238185435</v>
      </c>
      <c r="Q18" s="30">
        <v>1.4695287298060162</v>
      </c>
      <c r="R18" s="30">
        <v>-3.7312656256045948</v>
      </c>
      <c r="S18" s="30">
        <v>0.82097302807904426</v>
      </c>
      <c r="T18" s="30">
        <v>3.320916267496234</v>
      </c>
      <c r="U18" s="30">
        <v>1.7526351164549372</v>
      </c>
      <c r="V18" s="11"/>
    </row>
    <row r="19" spans="1:22" ht="15.75" customHeight="1">
      <c r="A19" s="39" t="s">
        <v>198</v>
      </c>
      <c r="B19" s="70">
        <v>16.10573465517145</v>
      </c>
      <c r="C19" s="70">
        <v>17.629966313790256</v>
      </c>
      <c r="D19" s="70">
        <v>8.7858151529957773</v>
      </c>
      <c r="E19" s="70">
        <v>-1.9000724734862082</v>
      </c>
      <c r="F19" s="70">
        <v>0.93535601193716689</v>
      </c>
      <c r="G19" s="70">
        <v>4.8075938781972027E-2</v>
      </c>
      <c r="H19" s="70">
        <v>1.2057094576040688</v>
      </c>
      <c r="I19" s="70">
        <v>-42.810585056794437</v>
      </c>
      <c r="J19" s="70">
        <v>44.71065753028067</v>
      </c>
      <c r="K19" s="11"/>
      <c r="L19" s="39" t="s">
        <v>198</v>
      </c>
      <c r="M19" s="30">
        <v>1.9401591683332582</v>
      </c>
      <c r="N19" s="30">
        <v>2.5801832348930209</v>
      </c>
      <c r="O19" s="30">
        <v>1.6788285544813448</v>
      </c>
      <c r="P19" s="30">
        <v>-0.7161798739594899</v>
      </c>
      <c r="Q19" s="30">
        <v>0.52792805975178592</v>
      </c>
      <c r="R19" s="30">
        <v>8.8311089198376963E-2</v>
      </c>
      <c r="S19" s="30">
        <v>2.737250234071015</v>
      </c>
      <c r="T19" s="30">
        <v>-174.00413383947793</v>
      </c>
      <c r="U19" s="30">
        <v>1.7181140638145549</v>
      </c>
      <c r="V19" s="11"/>
    </row>
    <row r="20" spans="1:22" ht="15.75" customHeight="1">
      <c r="A20" s="39" t="s">
        <v>199</v>
      </c>
      <c r="B20" s="70">
        <v>14.928870305274373</v>
      </c>
      <c r="C20" s="70">
        <v>12.078049689785818</v>
      </c>
      <c r="D20" s="70">
        <v>5.946667807683558</v>
      </c>
      <c r="E20" s="70">
        <v>-4.9679529693007831</v>
      </c>
      <c r="F20" s="70">
        <v>4.1949041289330422</v>
      </c>
      <c r="G20" s="70">
        <v>-12.672792896693368</v>
      </c>
      <c r="H20" s="70">
        <v>1.0882779945648062</v>
      </c>
      <c r="I20" s="70">
        <v>-20.596024060247522</v>
      </c>
      <c r="J20" s="70">
        <v>38.236769926241635</v>
      </c>
      <c r="K20" s="11"/>
      <c r="L20" s="39" t="s">
        <v>199</v>
      </c>
      <c r="M20" s="30">
        <v>1.7983895311683855</v>
      </c>
      <c r="N20" s="30">
        <v>1.7676483757892321</v>
      </c>
      <c r="O20" s="30">
        <v>1.1363129710451507</v>
      </c>
      <c r="P20" s="30">
        <v>-1.87253274863904</v>
      </c>
      <c r="Q20" s="30">
        <v>2.3676627608837606</v>
      </c>
      <c r="R20" s="30">
        <v>-23.278757986773098</v>
      </c>
      <c r="S20" s="30">
        <v>2.470652590945388</v>
      </c>
      <c r="T20" s="30">
        <v>-83.712785573614497</v>
      </c>
      <c r="U20" s="30">
        <v>1.4693394325642515</v>
      </c>
      <c r="V20" s="11"/>
    </row>
    <row r="21" spans="1:22" ht="15.75" customHeight="1">
      <c r="A21" s="39" t="s">
        <v>200</v>
      </c>
      <c r="B21" s="70">
        <v>-25.037383010540061</v>
      </c>
      <c r="C21" s="70">
        <v>16.421509421750081</v>
      </c>
      <c r="D21" s="70">
        <v>12.996008852092471</v>
      </c>
      <c r="E21" s="70">
        <v>4.0580564691768863</v>
      </c>
      <c r="F21" s="70">
        <v>-4.3261552721968908</v>
      </c>
      <c r="G21" s="70">
        <v>-1.762194948849253</v>
      </c>
      <c r="H21" s="70">
        <v>-1.6156516346888234</v>
      </c>
      <c r="I21" s="70">
        <v>-0.73418987674448122</v>
      </c>
      <c r="J21" s="70">
        <v>33.475574743019472</v>
      </c>
      <c r="K21" s="11"/>
      <c r="L21" s="39" t="s">
        <v>200</v>
      </c>
      <c r="M21" s="30">
        <v>-3.0161001183123952</v>
      </c>
      <c r="N21" s="30">
        <v>2.4033229869812573</v>
      </c>
      <c r="O21" s="30">
        <v>2.4833291362550081</v>
      </c>
      <c r="P21" s="30">
        <v>1.5295723774594701</v>
      </c>
      <c r="Q21" s="30">
        <v>-2.4417427480963108</v>
      </c>
      <c r="R21" s="30">
        <v>-3.23699046249539</v>
      </c>
      <c r="S21" s="30">
        <v>-3.6679174964898076</v>
      </c>
      <c r="T21" s="30">
        <v>-2.9841235154145855</v>
      </c>
      <c r="U21" s="30">
        <v>1.2863791081870053</v>
      </c>
      <c r="V21" s="11"/>
    </row>
    <row r="22" spans="1:22" ht="15.75" customHeight="1">
      <c r="A22" s="39" t="s">
        <v>202</v>
      </c>
      <c r="B22" s="70">
        <v>6.5360760055344587</v>
      </c>
      <c r="C22" s="70">
        <v>-13.970762271468148</v>
      </c>
      <c r="D22" s="70">
        <v>5.9645554541455006</v>
      </c>
      <c r="E22" s="70">
        <v>3.5926162191837232</v>
      </c>
      <c r="F22" s="70">
        <v>2.3607490950418737</v>
      </c>
      <c r="G22" s="70">
        <v>-5.4128688692781566</v>
      </c>
      <c r="H22" s="70">
        <v>0.59647320400566162</v>
      </c>
      <c r="I22" s="70">
        <v>0.33316116283507829</v>
      </c>
      <c r="J22" s="70">
        <v>19.383631140746299</v>
      </c>
      <c r="K22" s="11"/>
      <c r="L22" s="39" t="s">
        <v>202</v>
      </c>
      <c r="M22" s="30">
        <v>0.78736102752002701</v>
      </c>
      <c r="N22" s="30">
        <v>-2.0446509057321225</v>
      </c>
      <c r="O22" s="30">
        <v>1.1397310137799259</v>
      </c>
      <c r="P22" s="30">
        <v>1.3541375220909404</v>
      </c>
      <c r="Q22" s="30">
        <v>1.3324399195607695</v>
      </c>
      <c r="R22" s="30">
        <v>-9.9429435523200258</v>
      </c>
      <c r="S22" s="30">
        <v>1.3541375220909404</v>
      </c>
      <c r="T22" s="30">
        <v>1.3541375220909406</v>
      </c>
      <c r="U22" s="30">
        <v>0.74486243572139477</v>
      </c>
      <c r="V22" s="11"/>
    </row>
    <row r="23" spans="1:22" ht="15.75" customHeight="1">
      <c r="A23" s="39" t="s">
        <v>204</v>
      </c>
      <c r="B23" s="70">
        <v>8.9901434655046817</v>
      </c>
      <c r="C23" s="70">
        <v>-6.4002348992138964</v>
      </c>
      <c r="D23" s="70">
        <v>5.6675995535330745</v>
      </c>
      <c r="E23" s="70">
        <v>2.8732373079809057</v>
      </c>
      <c r="F23" s="70">
        <v>-8.5912827545584971</v>
      </c>
      <c r="G23" s="70">
        <v>-3.2829487520890472</v>
      </c>
      <c r="H23" s="70">
        <v>0.47703649886359595</v>
      </c>
      <c r="I23" s="70">
        <v>0.26644957997922331</v>
      </c>
      <c r="J23" s="70">
        <v>18.27446640586146</v>
      </c>
      <c r="K23" s="11"/>
      <c r="L23" s="39" t="s">
        <v>204</v>
      </c>
      <c r="M23" s="30">
        <v>1.0829874974768459</v>
      </c>
      <c r="N23" s="30">
        <v>-0.93668805103795072</v>
      </c>
      <c r="O23" s="30">
        <v>1.0829874974768459</v>
      </c>
      <c r="P23" s="30">
        <v>1.0829874974768459</v>
      </c>
      <c r="Q23" s="30">
        <v>-4.8490405551567948</v>
      </c>
      <c r="R23" s="30">
        <v>-6.0304756896011655</v>
      </c>
      <c r="S23" s="30">
        <v>1.0829874974768456</v>
      </c>
      <c r="T23" s="30">
        <v>1.0829874974768459</v>
      </c>
      <c r="U23" s="30">
        <v>0.70224012517268153</v>
      </c>
      <c r="V23" s="11"/>
    </row>
    <row r="24" spans="1:22" ht="15.75" customHeight="1">
      <c r="A24" s="39" t="s">
        <v>206</v>
      </c>
      <c r="B24" s="70">
        <v>6.8176306874979424</v>
      </c>
      <c r="C24" s="70">
        <v>5.6116583946466339</v>
      </c>
      <c r="D24" s="70">
        <v>-17.07421023699284</v>
      </c>
      <c r="E24" s="70">
        <v>2.1789052553517783</v>
      </c>
      <c r="F24" s="70">
        <v>1.4550988204832662</v>
      </c>
      <c r="G24" s="70">
        <v>0.44709810034002945</v>
      </c>
      <c r="H24" s="70">
        <v>0.36175826183286125</v>
      </c>
      <c r="I24" s="70">
        <v>0.20206071684033064</v>
      </c>
      <c r="J24" s="70">
        <v>17.07421023699284</v>
      </c>
      <c r="K24" s="11"/>
      <c r="L24" s="39" t="s">
        <v>206</v>
      </c>
      <c r="M24" s="30">
        <v>0.82127819487030407</v>
      </c>
      <c r="N24" s="30">
        <v>0.82127819487030396</v>
      </c>
      <c r="O24" s="30">
        <v>-3.2626081008894463</v>
      </c>
      <c r="P24" s="30">
        <v>0.82127819487030407</v>
      </c>
      <c r="Q24" s="30">
        <v>0.82127819487030396</v>
      </c>
      <c r="R24" s="30">
        <v>0.82127819487030407</v>
      </c>
      <c r="S24" s="30">
        <v>0.82127819487030396</v>
      </c>
      <c r="T24" s="30">
        <v>0.82127819487030396</v>
      </c>
      <c r="U24" s="30">
        <v>0.65611740817804276</v>
      </c>
      <c r="V24" s="11"/>
    </row>
    <row r="25" spans="1:22" ht="15.75" customHeight="1">
      <c r="A25" s="39" t="s">
        <v>208</v>
      </c>
      <c r="B25" s="70">
        <v>5.4184025479293334</v>
      </c>
      <c r="C25" s="70">
        <v>1.6871392298348349</v>
      </c>
      <c r="D25" s="70">
        <v>4.187594857356471</v>
      </c>
      <c r="E25" s="70">
        <v>2.4477528546323661</v>
      </c>
      <c r="F25" s="70">
        <v>-10.12254685798456</v>
      </c>
      <c r="G25" s="70">
        <v>-4.2088826269252246</v>
      </c>
      <c r="H25" s="70">
        <v>0.31441200398213637</v>
      </c>
      <c r="I25" s="70">
        <v>0.27612799117456555</v>
      </c>
      <c r="J25" s="70">
        <v>14.331429484909746</v>
      </c>
      <c r="K25" s="11"/>
      <c r="L25" s="39" t="s">
        <v>208</v>
      </c>
      <c r="M25" s="30">
        <v>0.65272175446587688</v>
      </c>
      <c r="N25" s="30">
        <v>0.24691643071065447</v>
      </c>
      <c r="O25" s="30">
        <v>0.80018230507980925</v>
      </c>
      <c r="P25" s="30">
        <v>0.92261287681209814</v>
      </c>
      <c r="Q25" s="30">
        <v>-5.7133075046096033</v>
      </c>
      <c r="R25" s="30">
        <v>-7.7313312752464203</v>
      </c>
      <c r="S25" s="30">
        <v>0.7137908109346951</v>
      </c>
      <c r="T25" s="30">
        <v>1.1223255152767346</v>
      </c>
      <c r="U25" s="30">
        <v>0.5507194908935048</v>
      </c>
      <c r="V25" s="11"/>
    </row>
    <row r="26" spans="1:22" ht="15.75" customHeight="1">
      <c r="A26" s="39" t="s">
        <v>180</v>
      </c>
      <c r="B26" s="70">
        <v>13.449967618449023</v>
      </c>
      <c r="C26" s="70">
        <v>-4.3939238185007383</v>
      </c>
      <c r="D26" s="70">
        <v>-3.974459775403318</v>
      </c>
      <c r="E26" s="70">
        <v>-3.9789250092750095</v>
      </c>
      <c r="F26" s="70">
        <v>0.82298494203815764</v>
      </c>
      <c r="G26" s="70">
        <v>-0.19486459597278305</v>
      </c>
      <c r="H26" s="70">
        <v>-0.79941490182107167</v>
      </c>
      <c r="I26" s="70">
        <v>-0.93136445951564628</v>
      </c>
      <c r="J26" s="70">
        <v>14.272952560487875</v>
      </c>
      <c r="K26" s="11"/>
      <c r="L26" s="39" t="s">
        <v>180</v>
      </c>
      <c r="M26" s="30">
        <v>1.6202351862502804</v>
      </c>
      <c r="N26" s="30">
        <v>-0.64306013806871354</v>
      </c>
      <c r="O26" s="30">
        <v>-0.75945560467538897</v>
      </c>
      <c r="P26" s="30">
        <v>-1.4997459577993948</v>
      </c>
      <c r="Q26" s="30">
        <v>0.46450425090583236</v>
      </c>
      <c r="R26" s="30">
        <v>-0.35794838650163219</v>
      </c>
      <c r="S26" s="30">
        <v>-1.8148639486314346</v>
      </c>
      <c r="T26" s="30">
        <v>-3.7855419600525391</v>
      </c>
      <c r="U26" s="30">
        <v>0.54847237506458202</v>
      </c>
      <c r="V26" s="11"/>
    </row>
    <row r="27" spans="1:22" ht="15.75" customHeight="1">
      <c r="A27" s="39" t="s">
        <v>195</v>
      </c>
      <c r="B27" s="70">
        <v>8.8382063029155038</v>
      </c>
      <c r="C27" s="70">
        <v>3.2344770051578511</v>
      </c>
      <c r="D27" s="70">
        <v>-6.5613467026392875</v>
      </c>
      <c r="E27" s="70">
        <v>-1.3827513814570747</v>
      </c>
      <c r="F27" s="70">
        <v>-3.4729582566336354</v>
      </c>
      <c r="G27" s="70">
        <v>-0.97253550604086891</v>
      </c>
      <c r="H27" s="70">
        <v>0.20314334280979762</v>
      </c>
      <c r="I27" s="70">
        <v>0.11376519588763734</v>
      </c>
      <c r="J27" s="70">
        <v>12.389591846770831</v>
      </c>
      <c r="K27" s="11"/>
      <c r="L27" s="39" t="s">
        <v>195</v>
      </c>
      <c r="M27" s="30">
        <v>1.064684558472863</v>
      </c>
      <c r="N27" s="30">
        <v>0.47337261988001339</v>
      </c>
      <c r="O27" s="30">
        <v>-1.2537682626394482</v>
      </c>
      <c r="P27" s="30">
        <v>-0.52118996717649491</v>
      </c>
      <c r="Q27" s="30">
        <v>-1.9601863789022236</v>
      </c>
      <c r="R27" s="30">
        <v>-1.7864585070727745</v>
      </c>
      <c r="S27" s="30">
        <v>0.46118420913862002</v>
      </c>
      <c r="T27" s="30">
        <v>0.4623999962916911</v>
      </c>
      <c r="U27" s="30">
        <v>0.47609973041533749</v>
      </c>
      <c r="V27" s="11"/>
    </row>
    <row r="28" spans="1:22" ht="15.75" customHeight="1">
      <c r="A28" s="39" t="s">
        <v>211</v>
      </c>
      <c r="B28" s="70">
        <v>0.64577899591376209</v>
      </c>
      <c r="C28" s="70">
        <v>8.3209298142406336</v>
      </c>
      <c r="D28" s="70">
        <v>-8.8360184724439872</v>
      </c>
      <c r="E28" s="70">
        <v>0.89002519785267786</v>
      </c>
      <c r="F28" s="70">
        <v>2.1158466770275712</v>
      </c>
      <c r="G28" s="70">
        <v>-2.4126619817676511</v>
      </c>
      <c r="H28" s="70">
        <v>0.22946153302950734</v>
      </c>
      <c r="I28" s="70">
        <v>-0.95336176385249749</v>
      </c>
      <c r="J28" s="70">
        <v>12.202042218064145</v>
      </c>
      <c r="K28" s="11"/>
      <c r="L28" s="39" t="s">
        <v>211</v>
      </c>
      <c r="M28" s="30">
        <v>7.7793038719710217E-2</v>
      </c>
      <c r="N28" s="30">
        <v>1.2177858552475851</v>
      </c>
      <c r="O28" s="30">
        <v>-1.6884216047278737</v>
      </c>
      <c r="P28" s="30">
        <v>0.33547043226692358</v>
      </c>
      <c r="Q28" s="30">
        <v>1.1942135579179505</v>
      </c>
      <c r="R28" s="30">
        <v>-4.431838730049158</v>
      </c>
      <c r="S28" s="30">
        <v>0.52093282592593415</v>
      </c>
      <c r="T28" s="30">
        <v>-3.8749502660324571</v>
      </c>
      <c r="U28" s="30">
        <v>0.46889268689275182</v>
      </c>
      <c r="V28" s="11"/>
    </row>
    <row r="29" spans="1:22" ht="15.75" customHeight="1">
      <c r="A29" s="39" t="s">
        <v>203</v>
      </c>
      <c r="B29" s="70">
        <v>2.5390232879849783</v>
      </c>
      <c r="C29" s="70">
        <v>5.749207820771562</v>
      </c>
      <c r="D29" s="70">
        <v>0.53409404811388228</v>
      </c>
      <c r="E29" s="70">
        <v>2.2789496033244228</v>
      </c>
      <c r="F29" s="70">
        <v>-0.15227634451664196</v>
      </c>
      <c r="G29" s="70">
        <v>0.36661997248197603</v>
      </c>
      <c r="H29" s="70">
        <v>0.33003927852369686</v>
      </c>
      <c r="I29" s="70">
        <v>-11.645657666683897</v>
      </c>
      <c r="J29" s="70">
        <v>11.797934011200528</v>
      </c>
      <c r="K29" s="11"/>
      <c r="L29" s="39" t="s">
        <v>203</v>
      </c>
      <c r="M29" s="30">
        <v>0.3058605780031256</v>
      </c>
      <c r="N29" s="30">
        <v>0.84140884724591802</v>
      </c>
      <c r="O29" s="30">
        <v>0.10205681807980896</v>
      </c>
      <c r="P29" s="30">
        <v>0.8589871504607961</v>
      </c>
      <c r="Q29" s="30">
        <v>-8.5946905863438866E-2</v>
      </c>
      <c r="R29" s="30">
        <v>0.67344725681993711</v>
      </c>
      <c r="S29" s="30">
        <v>0.74926847981006461</v>
      </c>
      <c r="T29" s="30">
        <v>-47.333914558609848</v>
      </c>
      <c r="U29" s="30">
        <v>0.45336386151045821</v>
      </c>
      <c r="V29" s="11"/>
    </row>
    <row r="30" spans="1:22" ht="15.75" customHeight="1">
      <c r="A30" s="39" t="s">
        <v>213</v>
      </c>
      <c r="B30" s="70">
        <v>5.0023702450758272</v>
      </c>
      <c r="C30" s="70">
        <v>5.0456066815840863</v>
      </c>
      <c r="D30" s="70">
        <v>-4.3509711546988008</v>
      </c>
      <c r="E30" s="70">
        <v>-2.2051716110401394</v>
      </c>
      <c r="F30" s="70">
        <v>-0.60610130725971789</v>
      </c>
      <c r="G30" s="70">
        <v>-0.26703164906356913</v>
      </c>
      <c r="H30" s="70">
        <v>0.29717495142547956</v>
      </c>
      <c r="I30" s="70">
        <v>-2.9158761560230912</v>
      </c>
      <c r="J30" s="70">
        <v>10.345151878085355</v>
      </c>
      <c r="K30" s="11"/>
      <c r="L30" s="39" t="s">
        <v>213</v>
      </c>
      <c r="M30" s="30">
        <v>0.60260489211928081</v>
      </c>
      <c r="N30" s="30">
        <v>0.73843531734398482</v>
      </c>
      <c r="O30" s="30">
        <v>-0.83140089872506884</v>
      </c>
      <c r="P30" s="30">
        <v>-0.8311785726552372</v>
      </c>
      <c r="Q30" s="30">
        <v>-0.34209208373179151</v>
      </c>
      <c r="R30" s="30">
        <v>-0.49051264263789052</v>
      </c>
      <c r="S30" s="30">
        <v>0.674658559090904</v>
      </c>
      <c r="T30" s="30">
        <v>-11.851613432492892</v>
      </c>
      <c r="U30" s="30">
        <v>0.39753722973092731</v>
      </c>
      <c r="V30" s="11"/>
    </row>
    <row r="31" spans="1:22" ht="15.75" customHeight="1">
      <c r="A31" s="39" t="s">
        <v>215</v>
      </c>
      <c r="B31" s="70">
        <v>4.3151328351399387</v>
      </c>
      <c r="C31" s="70">
        <v>3.5523969735186882</v>
      </c>
      <c r="D31" s="70">
        <v>-7.0316241818808036</v>
      </c>
      <c r="E31" s="70">
        <v>0.10014371743853601</v>
      </c>
      <c r="F31" s="70">
        <v>-1.5759989846632991</v>
      </c>
      <c r="G31" s="70">
        <v>0.28303040328132595</v>
      </c>
      <c r="H31" s="70">
        <v>0.22900698226862767</v>
      </c>
      <c r="I31" s="70">
        <v>0.12791225489694244</v>
      </c>
      <c r="J31" s="70">
        <v>8.6076231665440819</v>
      </c>
      <c r="K31" s="11"/>
      <c r="L31" s="39" t="s">
        <v>215</v>
      </c>
      <c r="M31" s="30">
        <v>0.51981761229280077</v>
      </c>
      <c r="N31" s="30">
        <v>0.51990088645762533</v>
      </c>
      <c r="O31" s="30">
        <v>-1.3436307565494139</v>
      </c>
      <c r="P31" s="30">
        <v>3.7746410167909888E-2</v>
      </c>
      <c r="Q31" s="30">
        <v>-0.88951594422420954</v>
      </c>
      <c r="R31" s="30">
        <v>0.51990088645762522</v>
      </c>
      <c r="S31" s="30">
        <v>0.51990088645762522</v>
      </c>
      <c r="T31" s="30">
        <v>0.51990088645762522</v>
      </c>
      <c r="U31" s="30">
        <v>0.33076852892265041</v>
      </c>
      <c r="V31" s="11"/>
    </row>
    <row r="32" spans="1:22" ht="15.75" customHeight="1">
      <c r="A32" s="39" t="s">
        <v>217</v>
      </c>
      <c r="B32" s="70">
        <v>3.533457818731963</v>
      </c>
      <c r="C32" s="70">
        <v>2.9114623903485364</v>
      </c>
      <c r="D32" s="70">
        <v>1.1896496551997451</v>
      </c>
      <c r="E32" s="70">
        <v>-0.30632632910582958</v>
      </c>
      <c r="F32" s="70">
        <v>-0.83356457156757369</v>
      </c>
      <c r="G32" s="70">
        <v>0.23196517186043725</v>
      </c>
      <c r="H32" s="70">
        <v>6.4556348128540317E-2</v>
      </c>
      <c r="I32" s="70">
        <v>-6.7912004835958211</v>
      </c>
      <c r="J32" s="70">
        <v>7.9310913842692239</v>
      </c>
      <c r="K32" s="11"/>
      <c r="L32" s="39" t="s">
        <v>217</v>
      </c>
      <c r="M32" s="30">
        <v>0.42565401266749453</v>
      </c>
      <c r="N32" s="30">
        <v>0.42609874091040345</v>
      </c>
      <c r="O32" s="30">
        <v>0.22732299464520481</v>
      </c>
      <c r="P32" s="30">
        <v>-0.11546125467886197</v>
      </c>
      <c r="Q32" s="30">
        <v>-0.4704755422848122</v>
      </c>
      <c r="R32" s="30">
        <v>0.42609874091040345</v>
      </c>
      <c r="S32" s="30">
        <v>0.14655842492664925</v>
      </c>
      <c r="T32" s="30">
        <v>-27.602915407734852</v>
      </c>
      <c r="U32" s="30">
        <v>0.30477117540672988</v>
      </c>
      <c r="V32" s="11"/>
    </row>
    <row r="33" spans="1:22" ht="15.75" customHeight="1">
      <c r="A33" s="39" t="s">
        <v>219</v>
      </c>
      <c r="B33" s="70">
        <v>2.2555031818234421</v>
      </c>
      <c r="C33" s="70">
        <v>1.8565266944779095</v>
      </c>
      <c r="D33" s="70">
        <v>1.4219226729077956</v>
      </c>
      <c r="E33" s="70">
        <v>0.72085566989569183</v>
      </c>
      <c r="F33" s="70">
        <v>0.48139598196276384</v>
      </c>
      <c r="G33" s="70">
        <v>0.14791519724783528</v>
      </c>
      <c r="H33" s="70">
        <v>0.11968188774308446</v>
      </c>
      <c r="I33" s="70">
        <v>-7.0038012860585228</v>
      </c>
      <c r="J33" s="70">
        <v>7.0038012860585219</v>
      </c>
      <c r="K33" s="11"/>
      <c r="L33" s="39" t="s">
        <v>219</v>
      </c>
      <c r="M33" s="30">
        <v>0.2717066480425635</v>
      </c>
      <c r="N33" s="30">
        <v>0.2717066480425635</v>
      </c>
      <c r="O33" s="30">
        <v>0.2717066480425635</v>
      </c>
      <c r="P33" s="30">
        <v>0.2717066480425635</v>
      </c>
      <c r="Q33" s="30">
        <v>0.2717066480425635</v>
      </c>
      <c r="R33" s="30">
        <v>0.2717066480425635</v>
      </c>
      <c r="S33" s="30">
        <v>0.2717066480425635</v>
      </c>
      <c r="T33" s="30">
        <v>-28.467033906396416</v>
      </c>
      <c r="U33" s="30">
        <v>0.26913783322443735</v>
      </c>
      <c r="V33" s="11"/>
    </row>
    <row r="34" spans="1:22" ht="15.75" customHeight="1">
      <c r="A34" s="39" t="s">
        <v>221</v>
      </c>
      <c r="B34" s="70">
        <v>-6.0739563556862102</v>
      </c>
      <c r="C34" s="70">
        <v>2.3418730460206367</v>
      </c>
      <c r="D34" s="70">
        <v>1.7936517644012833</v>
      </c>
      <c r="E34" s="70">
        <v>0.90930686233661229</v>
      </c>
      <c r="F34" s="70">
        <v>0.60724592755628026</v>
      </c>
      <c r="G34" s="70">
        <v>0.1865842352613977</v>
      </c>
      <c r="H34" s="70">
        <v>0.15096997411136986</v>
      </c>
      <c r="I34" s="70">
        <v>8.4324545998630027E-2</v>
      </c>
      <c r="J34" s="70">
        <v>6.0739563556862093</v>
      </c>
      <c r="K34" s="11"/>
      <c r="L34" s="39" t="s">
        <v>221</v>
      </c>
      <c r="M34" s="30">
        <v>-0.73169230487457182</v>
      </c>
      <c r="N34" s="30">
        <v>0.34273812349056237</v>
      </c>
      <c r="O34" s="30">
        <v>0.34273812349056232</v>
      </c>
      <c r="P34" s="30">
        <v>0.34273812349056237</v>
      </c>
      <c r="Q34" s="30">
        <v>0.34273812349056232</v>
      </c>
      <c r="R34" s="30">
        <v>0.34273812349056232</v>
      </c>
      <c r="S34" s="30">
        <v>0.34273812349056232</v>
      </c>
      <c r="T34" s="30">
        <v>0.34273812349056232</v>
      </c>
      <c r="U34" s="30">
        <v>0.23340631549944388</v>
      </c>
      <c r="V34" s="11"/>
    </row>
    <row r="35" spans="1:22" ht="15.75" customHeight="1">
      <c r="A35" s="39" t="s">
        <v>223</v>
      </c>
      <c r="B35" s="70">
        <v>3.4643959474260559</v>
      </c>
      <c r="C35" s="70">
        <v>2.0543925614673735</v>
      </c>
      <c r="D35" s="70">
        <v>-3.737059022517319</v>
      </c>
      <c r="E35" s="70">
        <v>-0.86217102225670206</v>
      </c>
      <c r="F35" s="70">
        <v>-0.43265581298598266</v>
      </c>
      <c r="G35" s="70">
        <v>0.27948968275569874</v>
      </c>
      <c r="H35" s="70">
        <v>0.22614209668308682</v>
      </c>
      <c r="I35" s="70">
        <v>-0.9925344305721705</v>
      </c>
      <c r="J35" s="70">
        <v>6.0244202883321947</v>
      </c>
      <c r="K35" s="11"/>
      <c r="L35" s="39" t="s">
        <v>223</v>
      </c>
      <c r="M35" s="30">
        <v>0.4173345521979665</v>
      </c>
      <c r="N35" s="30">
        <v>0.30066474039946428</v>
      </c>
      <c r="O35" s="30">
        <v>-0.7140921232157903</v>
      </c>
      <c r="P35" s="30">
        <v>-0.32497156959408552</v>
      </c>
      <c r="Q35" s="30">
        <v>-0.24419701266149021</v>
      </c>
      <c r="R35" s="30">
        <v>0.51339690766725277</v>
      </c>
      <c r="S35" s="30">
        <v>0.51339690766725277</v>
      </c>
      <c r="T35" s="30">
        <v>-4.0341680373779445</v>
      </c>
      <c r="U35" s="30">
        <v>0.23150277350994494</v>
      </c>
      <c r="V35" s="11"/>
    </row>
    <row r="36" spans="1:22" ht="15.75" customHeight="1">
      <c r="A36" s="39" t="s">
        <v>218</v>
      </c>
      <c r="B36" s="70">
        <v>2.5358473817624909</v>
      </c>
      <c r="C36" s="70">
        <v>2.1006029421127481</v>
      </c>
      <c r="D36" s="70">
        <v>0.1467159348419369</v>
      </c>
      <c r="E36" s="70">
        <v>-1.4946162253383597</v>
      </c>
      <c r="F36" s="70">
        <v>-0.85719524628658561</v>
      </c>
      <c r="G36" s="70">
        <v>0.17399295128471179</v>
      </c>
      <c r="H36" s="70">
        <v>0.14078205114281853</v>
      </c>
      <c r="I36" s="70">
        <v>-2.7461297895197587</v>
      </c>
      <c r="J36" s="70">
        <v>5.0979412611447046</v>
      </c>
      <c r="K36" s="11"/>
      <c r="L36" s="39" t="s">
        <v>218</v>
      </c>
      <c r="M36" s="30">
        <v>0.30547799604041165</v>
      </c>
      <c r="N36" s="30">
        <v>0.30742772833132193</v>
      </c>
      <c r="O36" s="30">
        <v>2.8035065218288972E-2</v>
      </c>
      <c r="P36" s="30">
        <v>-0.56335433243589095</v>
      </c>
      <c r="Q36" s="30">
        <v>-0.48381302672477061</v>
      </c>
      <c r="R36" s="30">
        <v>0.31960908991245629</v>
      </c>
      <c r="S36" s="30">
        <v>0.31960908991245618</v>
      </c>
      <c r="T36" s="30">
        <v>-11.161677300187613</v>
      </c>
      <c r="U36" s="30">
        <v>0.195900598673621</v>
      </c>
      <c r="V36" s="11"/>
    </row>
    <row r="37" spans="1:22" ht="15.75" customHeight="1">
      <c r="A37" s="39" t="s">
        <v>205</v>
      </c>
      <c r="B37" s="70">
        <v>-4.1995460977122914</v>
      </c>
      <c r="C37" s="70">
        <v>2.3806137093198423</v>
      </c>
      <c r="D37" s="70">
        <v>-3.4947017305820172E-2</v>
      </c>
      <c r="E37" s="70">
        <v>0.93216407515398914</v>
      </c>
      <c r="F37" s="70">
        <v>0.62251024587779002</v>
      </c>
      <c r="G37" s="70">
        <v>0.19127439625147116</v>
      </c>
      <c r="H37" s="70">
        <v>0.1474038670431633</v>
      </c>
      <c r="I37" s="70">
        <v>-3.9473178628146047E-2</v>
      </c>
      <c r="J37" s="70">
        <v>4.2739662936462564</v>
      </c>
      <c r="K37" s="11"/>
      <c r="L37" s="39" t="s">
        <v>205</v>
      </c>
      <c r="M37" s="30">
        <v>-0.50589358627601977</v>
      </c>
      <c r="N37" s="30">
        <v>0.34840790233041519</v>
      </c>
      <c r="O37" s="30">
        <v>-6.6778152653210986E-3</v>
      </c>
      <c r="P37" s="30">
        <v>0.35135351896786177</v>
      </c>
      <c r="Q37" s="30">
        <v>0.35135351896786171</v>
      </c>
      <c r="R37" s="30">
        <v>0.35135351896786177</v>
      </c>
      <c r="S37" s="30">
        <v>0.33464220341163387</v>
      </c>
      <c r="T37" s="30">
        <v>-0.16043920558360719</v>
      </c>
      <c r="U37" s="30">
        <v>0.16423738775055549</v>
      </c>
      <c r="V37" s="11"/>
    </row>
    <row r="38" spans="1:22" ht="15.75" customHeight="1">
      <c r="A38" s="39" t="s">
        <v>191</v>
      </c>
      <c r="B38" s="70">
        <v>0.88218352347917062</v>
      </c>
      <c r="C38" s="70">
        <v>2.4040400541839801</v>
      </c>
      <c r="D38" s="70">
        <v>-2.6884015452946812</v>
      </c>
      <c r="E38" s="70">
        <v>0.52718393694969379</v>
      </c>
      <c r="F38" s="70">
        <v>-0.17132247904519105</v>
      </c>
      <c r="G38" s="70">
        <v>-0.95648300837917688</v>
      </c>
      <c r="H38" s="70">
        <v>0.19575847834502724</v>
      </c>
      <c r="I38" s="70">
        <v>-0.19295896023929959</v>
      </c>
      <c r="J38" s="70">
        <v>4.0091659929581098</v>
      </c>
      <c r="K38" s="11"/>
      <c r="L38" s="39" t="s">
        <v>191</v>
      </c>
      <c r="M38" s="30">
        <v>0.10627124362073571</v>
      </c>
      <c r="N38" s="30">
        <v>0.35183639794960364</v>
      </c>
      <c r="O38" s="30">
        <v>-0.51371047552867322</v>
      </c>
      <c r="P38" s="30">
        <v>0.19870743394611887</v>
      </c>
      <c r="Q38" s="30">
        <v>-9.6696811481305225E-2</v>
      </c>
      <c r="R38" s="30">
        <v>-1.756971541476795</v>
      </c>
      <c r="S38" s="30">
        <v>0.44441879201653472</v>
      </c>
      <c r="T38" s="30">
        <v>-0.78428399655044712</v>
      </c>
      <c r="U38" s="30">
        <v>0.15406180220014162</v>
      </c>
      <c r="V38" s="11"/>
    </row>
    <row r="39" spans="1:22" ht="15.75" customHeight="1">
      <c r="A39" s="39" t="s">
        <v>225</v>
      </c>
      <c r="B39" s="70">
        <v>-0.14412408119719089</v>
      </c>
      <c r="C39" s="70">
        <v>0.91409500080645145</v>
      </c>
      <c r="D39" s="70">
        <v>0.33357029067245136</v>
      </c>
      <c r="E39" s="70">
        <v>1.7340042750522766</v>
      </c>
      <c r="F39" s="70">
        <v>-1.7787280484357026</v>
      </c>
      <c r="G39" s="70">
        <v>-1.2902360628001945</v>
      </c>
      <c r="H39" s="70">
        <v>0.73289742313188944</v>
      </c>
      <c r="I39" s="70">
        <v>-0.5014787972300665</v>
      </c>
      <c r="J39" s="70">
        <v>3.7145669896631115</v>
      </c>
      <c r="K39" s="11"/>
      <c r="L39" s="39" t="s">
        <v>225</v>
      </c>
      <c r="M39" s="30">
        <v>-1.7361744962223841E-2</v>
      </c>
      <c r="N39" s="30">
        <v>0.13377975625146099</v>
      </c>
      <c r="O39" s="30">
        <v>6.3739939795637857E-2</v>
      </c>
      <c r="P39" s="30">
        <v>0.65358505029738301</v>
      </c>
      <c r="Q39" s="30">
        <v>-1.0039390728797943</v>
      </c>
      <c r="R39" s="30">
        <v>-2.3700452849323828</v>
      </c>
      <c r="S39" s="30">
        <v>1.6638532860182469</v>
      </c>
      <c r="T39" s="30">
        <v>-2.0382665556922128</v>
      </c>
      <c r="U39" s="30">
        <v>0.1427411301567012</v>
      </c>
      <c r="V39" s="11"/>
    </row>
    <row r="40" spans="1:22" ht="15.75" customHeight="1">
      <c r="A40" s="39" t="s">
        <v>210</v>
      </c>
      <c r="B40" s="70">
        <v>1.3616966847837646</v>
      </c>
      <c r="C40" s="70">
        <v>1.2587474243130341</v>
      </c>
      <c r="D40" s="70">
        <v>-0.17996695410551933</v>
      </c>
      <c r="E40" s="70">
        <v>-0.61521395976915549</v>
      </c>
      <c r="F40" s="70">
        <v>-0.30689492094662996</v>
      </c>
      <c r="G40" s="70">
        <v>-0.21679834819835542</v>
      </c>
      <c r="H40" s="70">
        <v>-0.16134237158757245</v>
      </c>
      <c r="I40" s="70">
        <v>-1.1402275544895366</v>
      </c>
      <c r="J40" s="70">
        <v>2.6204441090967836</v>
      </c>
      <c r="K40" s="11"/>
      <c r="L40" s="39" t="s">
        <v>210</v>
      </c>
      <c r="M40" s="30">
        <v>0.16403525601509419</v>
      </c>
      <c r="N40" s="30">
        <v>0.18422037475118808</v>
      </c>
      <c r="O40" s="30">
        <v>-3.4388802422318024E-2</v>
      </c>
      <c r="P40" s="30">
        <v>-0.23188792128396182</v>
      </c>
      <c r="Q40" s="30">
        <v>-0.17321580028922265</v>
      </c>
      <c r="R40" s="30">
        <v>-0.3982386772026007</v>
      </c>
      <c r="S40" s="30">
        <v>-0.36628595853536</v>
      </c>
      <c r="T40" s="30">
        <v>-4.6344685020222434</v>
      </c>
      <c r="U40" s="30">
        <v>0.1006968388740429</v>
      </c>
      <c r="V40" s="11"/>
    </row>
    <row r="41" spans="1:22" ht="15.75" customHeight="1">
      <c r="A41" s="39" t="s">
        <v>229</v>
      </c>
      <c r="B41" s="70">
        <v>0.73272245776404499</v>
      </c>
      <c r="C41" s="70">
        <v>0.60311101019271196</v>
      </c>
      <c r="D41" s="70">
        <v>0.4619256066848576</v>
      </c>
      <c r="E41" s="70">
        <v>0.23417707516249658</v>
      </c>
      <c r="F41" s="70">
        <v>0.15638623341525545</v>
      </c>
      <c r="G41" s="70">
        <v>-2.248918629440948</v>
      </c>
      <c r="H41" s="70">
        <v>3.8879841821397136E-2</v>
      </c>
      <c r="I41" s="70">
        <v>2.1716404400184301E-2</v>
      </c>
      <c r="J41" s="70">
        <v>2.248918629440948</v>
      </c>
      <c r="K41" s="11"/>
      <c r="L41" s="39" t="s">
        <v>229</v>
      </c>
      <c r="M41" s="30">
        <v>8.8266584835242162E-2</v>
      </c>
      <c r="N41" s="30">
        <v>8.8266584835242176E-2</v>
      </c>
      <c r="O41" s="30">
        <v>8.8266584835242162E-2</v>
      </c>
      <c r="P41" s="30">
        <v>8.8266584835242162E-2</v>
      </c>
      <c r="Q41" s="30">
        <v>8.8266584835242162E-2</v>
      </c>
      <c r="R41" s="30">
        <v>-4.1310572131547394</v>
      </c>
      <c r="S41" s="30">
        <v>8.8266584835242162E-2</v>
      </c>
      <c r="T41" s="30">
        <v>8.8266584835242162E-2</v>
      </c>
      <c r="U41" s="30">
        <v>8.6420082795700057E-2</v>
      </c>
      <c r="V41" s="11"/>
    </row>
    <row r="42" spans="1:22" ht="15.75" customHeight="1">
      <c r="A42" s="39" t="s">
        <v>231</v>
      </c>
      <c r="B42" s="70">
        <v>-1.8100688572078827</v>
      </c>
      <c r="C42" s="70">
        <v>-0.17452784861552928</v>
      </c>
      <c r="D42" s="70">
        <v>0.25702739078878301</v>
      </c>
      <c r="E42" s="70">
        <v>0.81039262756579356</v>
      </c>
      <c r="F42" s="70">
        <v>0.54118982622259193</v>
      </c>
      <c r="G42" s="70">
        <v>0.16628763615319975</v>
      </c>
      <c r="H42" s="70">
        <v>0.13454748784064771</v>
      </c>
      <c r="I42" s="70">
        <v>7.515173725239678E-2</v>
      </c>
      <c r="J42" s="70">
        <v>1.9845967058234126</v>
      </c>
      <c r="K42" s="11"/>
      <c r="L42" s="39" t="s">
        <v>231</v>
      </c>
      <c r="M42" s="30">
        <v>-0.21804790429095719</v>
      </c>
      <c r="N42" s="30">
        <v>-2.5542523508255251E-2</v>
      </c>
      <c r="O42" s="30">
        <v>4.9113817605519534E-2</v>
      </c>
      <c r="P42" s="30">
        <v>0.30545513287863685</v>
      </c>
      <c r="Q42" s="30">
        <v>0.30545513287863685</v>
      </c>
      <c r="R42" s="30">
        <v>0.30545513287863685</v>
      </c>
      <c r="S42" s="30">
        <v>0.30545513287863685</v>
      </c>
      <c r="T42" s="30">
        <v>0.30545513287863685</v>
      </c>
      <c r="U42" s="30">
        <v>7.626288002957575E-2</v>
      </c>
      <c r="V42" s="11"/>
    </row>
    <row r="43" spans="1:22" ht="15.75" customHeight="1">
      <c r="A43" s="39" t="s">
        <v>233</v>
      </c>
      <c r="B43" s="70">
        <v>-1.824212218605118</v>
      </c>
      <c r="C43" s="70">
        <v>0.7033427925397383</v>
      </c>
      <c r="D43" s="70">
        <v>0.5386936080764434</v>
      </c>
      <c r="E43" s="70">
        <v>0.27309525976146554</v>
      </c>
      <c r="F43" s="70">
        <v>0.18237625953787684</v>
      </c>
      <c r="G43" s="70">
        <v>5.6037485591132488E-2</v>
      </c>
      <c r="H43" s="70">
        <v>4.5341331957158192E-2</v>
      </c>
      <c r="I43" s="70">
        <v>2.5325481141303265E-2</v>
      </c>
      <c r="J43" s="70">
        <v>1.8242122186051182</v>
      </c>
      <c r="K43" s="11"/>
      <c r="L43" s="39" t="s">
        <v>233</v>
      </c>
      <c r="M43" s="30">
        <v>-0.21975166837706708</v>
      </c>
      <c r="N43" s="30">
        <v>0.10293572031810198</v>
      </c>
      <c r="O43" s="30">
        <v>0.10293572031810198</v>
      </c>
      <c r="P43" s="30">
        <v>0.10293572031810197</v>
      </c>
      <c r="Q43" s="30">
        <v>0.10293572031810197</v>
      </c>
      <c r="R43" s="30">
        <v>0.10293572031810197</v>
      </c>
      <c r="S43" s="30">
        <v>0.10293572031810196</v>
      </c>
      <c r="T43" s="30">
        <v>0.10293572031810198</v>
      </c>
      <c r="U43" s="30">
        <v>7.0099722108652465E-2</v>
      </c>
      <c r="V43" s="11"/>
    </row>
    <row r="44" spans="1:22" ht="15.75" customHeight="1">
      <c r="A44" s="39" t="s">
        <v>220</v>
      </c>
      <c r="B44" s="70">
        <v>-1.6879409894596746</v>
      </c>
      <c r="C44" s="70">
        <v>0.71118649049325444</v>
      </c>
      <c r="D44" s="70">
        <v>0.54470113384632268</v>
      </c>
      <c r="E44" s="70">
        <v>0.27614082552658986</v>
      </c>
      <c r="F44" s="70">
        <v>0.1844101245449265</v>
      </c>
      <c r="G44" s="70">
        <v>5.6662417154679463E-2</v>
      </c>
      <c r="H44" s="70">
        <v>4.584697972444083E-2</v>
      </c>
      <c r="I44" s="70">
        <v>-0.13100698183053705</v>
      </c>
      <c r="J44" s="70">
        <v>1.8189479712902128</v>
      </c>
      <c r="K44" s="11"/>
      <c r="L44" s="39" t="s">
        <v>220</v>
      </c>
      <c r="M44" s="30">
        <v>-0.20333590838429452</v>
      </c>
      <c r="N44" s="30">
        <v>0.1040836622709687</v>
      </c>
      <c r="O44" s="30">
        <v>0.10408366227096869</v>
      </c>
      <c r="P44" s="30">
        <v>0.10408366227096871</v>
      </c>
      <c r="Q44" s="30">
        <v>0.1040836622709687</v>
      </c>
      <c r="R44" s="30">
        <v>0.1040836622709687</v>
      </c>
      <c r="S44" s="30">
        <v>0.1040836622709687</v>
      </c>
      <c r="T44" s="30">
        <v>-0.53247944100985667</v>
      </c>
      <c r="U44" s="30">
        <v>6.9897430801685853E-2</v>
      </c>
      <c r="V44" s="11"/>
    </row>
    <row r="45" spans="1:22" ht="15.75" customHeight="1">
      <c r="A45" s="39" t="s">
        <v>235</v>
      </c>
      <c r="B45" s="70">
        <v>0.11971636692645471</v>
      </c>
      <c r="C45" s="70">
        <v>0.95982602656384008</v>
      </c>
      <c r="D45" s="70">
        <v>-0.31168994517808957</v>
      </c>
      <c r="E45" s="70">
        <v>0.37268305132373619</v>
      </c>
      <c r="F45" s="70">
        <v>-1.3134441934474683</v>
      </c>
      <c r="G45" s="70">
        <v>7.6472294454522693E-2</v>
      </c>
      <c r="H45" s="70">
        <v>6.187564719957285E-2</v>
      </c>
      <c r="I45" s="70">
        <v>3.456075215742143E-2</v>
      </c>
      <c r="J45" s="70">
        <v>1.6251341386255531</v>
      </c>
      <c r="K45" s="11"/>
      <c r="L45" s="39" t="s">
        <v>235</v>
      </c>
      <c r="M45" s="30">
        <v>1.4421497178790878E-2</v>
      </c>
      <c r="N45" s="30">
        <v>0.14047258957136241</v>
      </c>
      <c r="O45" s="30">
        <v>-5.9558956226307171E-2</v>
      </c>
      <c r="P45" s="30">
        <v>0.14047258957136241</v>
      </c>
      <c r="Q45" s="30">
        <v>-0.74132633541628545</v>
      </c>
      <c r="R45" s="30">
        <v>0.14047258957136241</v>
      </c>
      <c r="S45" s="30">
        <v>0.14047258957136238</v>
      </c>
      <c r="T45" s="30">
        <v>0.14047258957136241</v>
      </c>
      <c r="U45" s="30">
        <v>6.2449670243983714E-2</v>
      </c>
      <c r="V45" s="11"/>
    </row>
    <row r="46" spans="1:22" ht="15.75" customHeight="1">
      <c r="A46" s="39" t="s">
        <v>237</v>
      </c>
      <c r="B46" s="70">
        <v>0.54024269495075716</v>
      </c>
      <c r="C46" s="70">
        <v>-1.2488973412785578</v>
      </c>
      <c r="D46" s="70">
        <v>0.34058180144186728</v>
      </c>
      <c r="E46" s="70">
        <v>0.17266081152682966</v>
      </c>
      <c r="F46" s="70">
        <v>0.11530494158903279</v>
      </c>
      <c r="G46" s="70">
        <v>3.5428947930253286E-2</v>
      </c>
      <c r="H46" s="70">
        <v>2.8666448397047406E-2</v>
      </c>
      <c r="I46" s="70">
        <v>1.6011695442770344E-2</v>
      </c>
      <c r="J46" s="70">
        <v>1.2488973412785578</v>
      </c>
      <c r="K46" s="11"/>
      <c r="L46" s="39" t="s">
        <v>237</v>
      </c>
      <c r="M46" s="30">
        <v>6.5079727201219142E-2</v>
      </c>
      <c r="N46" s="30">
        <v>-0.18277879405525785</v>
      </c>
      <c r="O46" s="30">
        <v>6.5079727201219129E-2</v>
      </c>
      <c r="P46" s="30">
        <v>6.5079727201219142E-2</v>
      </c>
      <c r="Q46" s="30">
        <v>6.5079727201219129E-2</v>
      </c>
      <c r="R46" s="30">
        <v>6.5079727201219129E-2</v>
      </c>
      <c r="S46" s="30">
        <v>6.5079727201219129E-2</v>
      </c>
      <c r="T46" s="30">
        <v>6.5079727201219129E-2</v>
      </c>
      <c r="U46" s="30">
        <v>4.7991870503315E-2</v>
      </c>
      <c r="V46" s="11"/>
    </row>
    <row r="47" spans="1:22" ht="15.75" customHeight="1">
      <c r="A47" s="39" t="s">
        <v>239</v>
      </c>
      <c r="B47" s="70">
        <v>0.47876832180082191</v>
      </c>
      <c r="C47" s="70">
        <v>0.39407888095951876</v>
      </c>
      <c r="D47" s="70">
        <v>-1.1990369317349363</v>
      </c>
      <c r="E47" s="70">
        <v>0.15301368764089085</v>
      </c>
      <c r="F47" s="70">
        <v>0.10218435879999244</v>
      </c>
      <c r="G47" s="70">
        <v>3.1397477656374739E-2</v>
      </c>
      <c r="H47" s="70">
        <v>2.5404484908944928E-2</v>
      </c>
      <c r="I47" s="70">
        <v>1.4189719968392666E-2</v>
      </c>
      <c r="J47" s="70">
        <v>1.1990369317349361</v>
      </c>
      <c r="K47" s="11"/>
      <c r="L47" s="39" t="s">
        <v>239</v>
      </c>
      <c r="M47" s="30">
        <v>5.7674286143236116E-2</v>
      </c>
      <c r="N47" s="30">
        <v>5.7674286143236123E-2</v>
      </c>
      <c r="O47" s="30">
        <v>-0.22911675283629515</v>
      </c>
      <c r="P47" s="30">
        <v>5.7674286143236109E-2</v>
      </c>
      <c r="Q47" s="30">
        <v>5.7674286143236109E-2</v>
      </c>
      <c r="R47" s="30">
        <v>5.7674286143236116E-2</v>
      </c>
      <c r="S47" s="30">
        <v>5.7674286143236109E-2</v>
      </c>
      <c r="T47" s="30">
        <v>5.7674286143236109E-2</v>
      </c>
      <c r="U47" s="30">
        <v>4.6075864888626118E-2</v>
      </c>
      <c r="V47" s="11"/>
    </row>
    <row r="48" spans="1:22" ht="15.75" customHeight="1">
      <c r="A48" s="39" t="s">
        <v>201</v>
      </c>
      <c r="B48" s="70">
        <v>7.2842217355898686E-2</v>
      </c>
      <c r="C48" s="70">
        <v>0.76824434591327417</v>
      </c>
      <c r="D48" s="70">
        <v>0.31663305047882995</v>
      </c>
      <c r="E48" s="70">
        <v>-4.5984234734185669E-2</v>
      </c>
      <c r="F48" s="70">
        <v>1.2424462798120151E-2</v>
      </c>
      <c r="G48" s="70">
        <v>-0.3290216469613888</v>
      </c>
      <c r="H48" s="70">
        <v>-0.39335906293065537</v>
      </c>
      <c r="I48" s="70">
        <v>-0.40177913191988213</v>
      </c>
      <c r="J48" s="70">
        <v>1.1701440765461175</v>
      </c>
      <c r="K48" s="11"/>
      <c r="L48" s="39" t="s">
        <v>201</v>
      </c>
      <c r="M48" s="30">
        <v>8.7748555946432459E-3</v>
      </c>
      <c r="N48" s="30">
        <v>0.11243420131076987</v>
      </c>
      <c r="O48" s="30">
        <v>6.0503504476205353E-2</v>
      </c>
      <c r="P48" s="30">
        <v>-1.7332488047483805E-2</v>
      </c>
      <c r="Q48" s="30">
        <v>7.0125411658875777E-3</v>
      </c>
      <c r="R48" s="30">
        <v>-0.60438258199754369</v>
      </c>
      <c r="S48" s="30">
        <v>-0.89301960790828083</v>
      </c>
      <c r="T48" s="30">
        <v>-1.6330360762822809</v>
      </c>
      <c r="U48" s="30">
        <v>4.4965587751457051E-2</v>
      </c>
      <c r="V48" s="11"/>
    </row>
    <row r="49" spans="1:22" ht="15.75" customHeight="1">
      <c r="A49" s="39" t="s">
        <v>241</v>
      </c>
      <c r="B49" s="70">
        <v>0.94900676671383577</v>
      </c>
      <c r="C49" s="70">
        <v>2.8679055795996833E-2</v>
      </c>
      <c r="D49" s="70">
        <v>0.13449090055092416</v>
      </c>
      <c r="E49" s="70">
        <v>-0.60197745327296082</v>
      </c>
      <c r="F49" s="70">
        <v>-0.32327428518826284</v>
      </c>
      <c r="G49" s="70">
        <v>-8.50402798742661E-3</v>
      </c>
      <c r="H49" s="70">
        <v>4.7617697673230971E-2</v>
      </c>
      <c r="I49" s="70">
        <v>-0.2260386542853462</v>
      </c>
      <c r="J49" s="70">
        <v>1.1597944207339921</v>
      </c>
      <c r="K49" s="11"/>
      <c r="L49" s="39" t="s">
        <v>241</v>
      </c>
      <c r="M49" s="30">
        <v>0.11432103028339316</v>
      </c>
      <c r="N49" s="30">
        <v>4.1972410860201996E-3</v>
      </c>
      <c r="O49" s="30">
        <v>2.5699056972057245E-2</v>
      </c>
      <c r="P49" s="30">
        <v>-0.22689878550814824</v>
      </c>
      <c r="Q49" s="30">
        <v>-0.18246054333218917</v>
      </c>
      <c r="R49" s="30">
        <v>-1.5621119278584792E-2</v>
      </c>
      <c r="S49" s="30">
        <v>0.10810361756718996</v>
      </c>
      <c r="T49" s="30">
        <v>-0.91873680775405719</v>
      </c>
      <c r="U49" s="30">
        <v>4.4567877447277117E-2</v>
      </c>
      <c r="V49" s="11"/>
    </row>
    <row r="50" spans="1:22" ht="15.75" customHeight="1">
      <c r="A50" s="39" t="s">
        <v>243</v>
      </c>
      <c r="B50" s="70">
        <v>0.42321780652004132</v>
      </c>
      <c r="C50" s="70">
        <v>0.34835470936806173</v>
      </c>
      <c r="D50" s="70">
        <v>-1.0599151135911871</v>
      </c>
      <c r="E50" s="70">
        <v>0.13525982046460747</v>
      </c>
      <c r="F50" s="70">
        <v>9.0328115338385015E-2</v>
      </c>
      <c r="G50" s="70">
        <v>2.7754492139354634E-2</v>
      </c>
      <c r="H50" s="70">
        <v>2.2456854159636896E-2</v>
      </c>
      <c r="I50" s="70">
        <v>1.2543315601100124E-2</v>
      </c>
      <c r="J50" s="70">
        <v>1.0599151135911871</v>
      </c>
      <c r="K50" s="11"/>
      <c r="L50" s="39" t="s">
        <v>243</v>
      </c>
      <c r="M50" s="30">
        <v>5.0982455945162111E-2</v>
      </c>
      <c r="N50" s="30">
        <v>5.0982455945162111E-2</v>
      </c>
      <c r="O50" s="30">
        <v>-0.20253280168505255</v>
      </c>
      <c r="P50" s="30">
        <v>5.0982455945162118E-2</v>
      </c>
      <c r="Q50" s="30">
        <v>5.0982455945162104E-2</v>
      </c>
      <c r="R50" s="30">
        <v>5.0982455945162111E-2</v>
      </c>
      <c r="S50" s="30">
        <v>5.0982455945162111E-2</v>
      </c>
      <c r="T50" s="30">
        <v>5.0982455945162111E-2</v>
      </c>
      <c r="U50" s="30">
        <v>4.0729775934905343E-2</v>
      </c>
      <c r="V50" s="11"/>
    </row>
    <row r="51" spans="1:22" ht="15.75" customHeight="1">
      <c r="A51" s="39" t="s">
        <v>209</v>
      </c>
      <c r="B51" s="70">
        <v>0.34435773789697705</v>
      </c>
      <c r="C51" s="70">
        <v>0.28344421679730064</v>
      </c>
      <c r="D51" s="70">
        <v>0.21709128102896239</v>
      </c>
      <c r="E51" s="70">
        <v>0.11005625256303529</v>
      </c>
      <c r="F51" s="70">
        <v>7.3496873210958644E-2</v>
      </c>
      <c r="G51" s="70">
        <v>-1.0569247929316798</v>
      </c>
      <c r="H51" s="70">
        <v>1.8272367985368968E-2</v>
      </c>
      <c r="I51" s="70">
        <v>1.0206063449076916E-2</v>
      </c>
      <c r="J51" s="70">
        <v>1.0569247929316796</v>
      </c>
      <c r="K51" s="11"/>
      <c r="L51" s="39" t="s">
        <v>209</v>
      </c>
      <c r="M51" s="30">
        <v>4.1482666681882503E-2</v>
      </c>
      <c r="N51" s="30">
        <v>4.1482666681882503E-2</v>
      </c>
      <c r="O51" s="30">
        <v>4.1482666681882503E-2</v>
      </c>
      <c r="P51" s="30">
        <v>4.1482666681882503E-2</v>
      </c>
      <c r="Q51" s="30">
        <v>4.1482666681882503E-2</v>
      </c>
      <c r="R51" s="30">
        <v>-1.9414738854681817</v>
      </c>
      <c r="S51" s="30">
        <v>4.1482666681882503E-2</v>
      </c>
      <c r="T51" s="30">
        <v>4.1482666681882503E-2</v>
      </c>
      <c r="U51" s="30">
        <v>4.0614865704007144E-2</v>
      </c>
      <c r="V51" s="11"/>
    </row>
    <row r="52" spans="1:22" ht="15.75" customHeight="1">
      <c r="A52" s="39" t="s">
        <v>193</v>
      </c>
      <c r="B52" s="70">
        <v>0.21501733318864646</v>
      </c>
      <c r="C52" s="70">
        <v>0.43354752677544472</v>
      </c>
      <c r="D52" s="70">
        <v>0.28297721120835928</v>
      </c>
      <c r="E52" s="70">
        <v>-0.83332436848473324</v>
      </c>
      <c r="F52" s="70">
        <v>-8.5438435041045313E-3</v>
      </c>
      <c r="G52" s="70">
        <v>-4.774112121972815E-2</v>
      </c>
      <c r="H52" s="70">
        <v>4.1808050723756859E-2</v>
      </c>
      <c r="I52" s="70">
        <v>-8.3740788687633794E-2</v>
      </c>
      <c r="J52" s="70">
        <v>0.9733501218962034</v>
      </c>
      <c r="K52" s="11"/>
      <c r="L52" s="39" t="s">
        <v>193</v>
      </c>
      <c r="M52" s="30">
        <v>2.5901820641417897E-2</v>
      </c>
      <c r="N52" s="30">
        <v>6.3450606779681451E-2</v>
      </c>
      <c r="O52" s="30">
        <v>5.4072412652809244E-2</v>
      </c>
      <c r="P52" s="30">
        <v>-0.31409861966673019</v>
      </c>
      <c r="Q52" s="30">
        <v>-4.8222651764468502E-3</v>
      </c>
      <c r="R52" s="30">
        <v>-8.7696060051705563E-2</v>
      </c>
      <c r="S52" s="30">
        <v>9.4914322773136842E-2</v>
      </c>
      <c r="T52" s="30">
        <v>-0.3403654349338045</v>
      </c>
      <c r="U52" s="30">
        <v>3.7403308871332995E-2</v>
      </c>
      <c r="V52" s="11"/>
    </row>
    <row r="53" spans="1:22" ht="15.75" customHeight="1">
      <c r="A53" s="39" t="s">
        <v>246</v>
      </c>
      <c r="B53" s="70">
        <v>-0.89714621641293846</v>
      </c>
      <c r="C53" s="70">
        <v>0.34590346382551429</v>
      </c>
      <c r="D53" s="70">
        <v>0.26492911699778021</v>
      </c>
      <c r="E53" s="70">
        <v>0.13430804624401174</v>
      </c>
      <c r="F53" s="70">
        <v>8.9692509204362614E-2</v>
      </c>
      <c r="G53" s="70">
        <v>2.7559193860581029E-2</v>
      </c>
      <c r="H53" s="70">
        <v>2.2298833434846614E-2</v>
      </c>
      <c r="I53" s="70">
        <v>1.2455052845842016E-2</v>
      </c>
      <c r="J53" s="70">
        <v>0.89714621641293857</v>
      </c>
      <c r="K53" s="11"/>
      <c r="L53" s="39" t="s">
        <v>246</v>
      </c>
      <c r="M53" s="30">
        <v>-0.1080737075567154</v>
      </c>
      <c r="N53" s="30">
        <v>5.062371092314015E-2</v>
      </c>
      <c r="O53" s="30">
        <v>5.0623710923140143E-2</v>
      </c>
      <c r="P53" s="30">
        <v>5.0623710923140157E-2</v>
      </c>
      <c r="Q53" s="30">
        <v>5.0623710923140143E-2</v>
      </c>
      <c r="R53" s="30">
        <v>5.0623710923140136E-2</v>
      </c>
      <c r="S53" s="30">
        <v>5.0623710923140136E-2</v>
      </c>
      <c r="T53" s="30">
        <v>5.0623710923140143E-2</v>
      </c>
      <c r="U53" s="30">
        <v>3.4474991352412117E-2</v>
      </c>
      <c r="V53" s="11"/>
    </row>
    <row r="54" spans="1:22" ht="15.75" customHeight="1">
      <c r="A54" s="39" t="s">
        <v>245</v>
      </c>
      <c r="B54" s="70">
        <v>-0.32816596803953146</v>
      </c>
      <c r="C54" s="70">
        <v>-0.165134667508263</v>
      </c>
      <c r="D54" s="70">
        <v>0.21513271559095903</v>
      </c>
      <c r="E54" s="70">
        <v>0.4528038222330244</v>
      </c>
      <c r="F54" s="70">
        <v>-0.11387290080891166</v>
      </c>
      <c r="G54" s="70">
        <v>9.5880119812547376E-2</v>
      </c>
      <c r="H54" s="70">
        <v>-9.0941547508671616E-2</v>
      </c>
      <c r="I54" s="70">
        <v>-6.5701573771195926E-2</v>
      </c>
      <c r="J54" s="70">
        <v>0.76381665763655227</v>
      </c>
      <c r="K54" s="11"/>
      <c r="L54" s="39" t="s">
        <v>245</v>
      </c>
      <c r="M54" s="30">
        <v>-3.9532143379899617E-2</v>
      </c>
      <c r="N54" s="30">
        <v>-2.4167811385502943E-2</v>
      </c>
      <c r="O54" s="30">
        <v>4.1108416196767403E-2</v>
      </c>
      <c r="P54" s="30">
        <v>0.17067190270917662</v>
      </c>
      <c r="Q54" s="30">
        <v>-6.4271463287921507E-2</v>
      </c>
      <c r="R54" s="30">
        <v>0.17612298433768872</v>
      </c>
      <c r="S54" s="30">
        <v>-0.20645916861227387</v>
      </c>
      <c r="T54" s="30">
        <v>-0.26704483063664858</v>
      </c>
      <c r="U54" s="30">
        <v>2.9351483832963196E-2</v>
      </c>
      <c r="V54" s="11"/>
    </row>
    <row r="55" spans="1:22" ht="15.75" customHeight="1">
      <c r="A55" s="39" t="s">
        <v>227</v>
      </c>
      <c r="B55" s="70">
        <v>-0.17383584863306112</v>
      </c>
      <c r="C55" s="70">
        <v>-3.5173914090267822E-2</v>
      </c>
      <c r="D55" s="70">
        <v>0.59777652464385467</v>
      </c>
      <c r="E55" s="70">
        <v>-0.29957175847661976</v>
      </c>
      <c r="F55" s="70">
        <v>-8.0555701163654625E-2</v>
      </c>
      <c r="G55" s="70">
        <v>-6.4559040836817239E-2</v>
      </c>
      <c r="H55" s="70">
        <v>3.4808824526823545E-3</v>
      </c>
      <c r="I55" s="70">
        <v>5.2438856103888806E-2</v>
      </c>
      <c r="J55" s="70">
        <v>0.65369626320042329</v>
      </c>
      <c r="K55" s="11"/>
      <c r="L55" s="39" t="s">
        <v>227</v>
      </c>
      <c r="M55" s="30">
        <v>-2.0940939530636745E-2</v>
      </c>
      <c r="N55" s="30">
        <v>-5.1477774730793032E-3</v>
      </c>
      <c r="O55" s="30">
        <v>0.11422551935076058</v>
      </c>
      <c r="P55" s="30">
        <v>-0.11291530571671408</v>
      </c>
      <c r="Q55" s="30">
        <v>-4.5466768240678912E-2</v>
      </c>
      <c r="R55" s="30">
        <v>-0.11858903556220825</v>
      </c>
      <c r="S55" s="30">
        <v>7.9024397198576898E-3</v>
      </c>
      <c r="T55" s="30">
        <v>0.21313835640847048</v>
      </c>
      <c r="U55" s="30">
        <v>2.5119844021685937E-2</v>
      </c>
      <c r="V55" s="11"/>
    </row>
    <row r="56" spans="1:22" ht="15.75" customHeight="1">
      <c r="A56" s="39" t="s">
        <v>249</v>
      </c>
      <c r="B56" s="70">
        <v>0.24693799921374796</v>
      </c>
      <c r="C56" s="70">
        <v>-0.57085493901367235</v>
      </c>
      <c r="D56" s="70">
        <v>0.15567556841159064</v>
      </c>
      <c r="E56" s="70">
        <v>7.8921040005813764E-2</v>
      </c>
      <c r="F56" s="70">
        <v>5.270440829940172E-2</v>
      </c>
      <c r="G56" s="70">
        <v>1.619411719568415E-2</v>
      </c>
      <c r="H56" s="70">
        <v>1.3103065488699057E-2</v>
      </c>
      <c r="I56" s="70">
        <v>7.318740398735037E-3</v>
      </c>
      <c r="J56" s="70">
        <v>0.57085493901367235</v>
      </c>
      <c r="K56" s="11"/>
      <c r="L56" s="39" t="s">
        <v>249</v>
      </c>
      <c r="M56" s="30">
        <v>2.974710768816673E-2</v>
      </c>
      <c r="N56" s="30">
        <v>-8.3545839905935421E-2</v>
      </c>
      <c r="O56" s="30">
        <v>2.9747107688166734E-2</v>
      </c>
      <c r="P56" s="30">
        <v>2.9747107688166734E-2</v>
      </c>
      <c r="Q56" s="30">
        <v>2.9747107688166734E-2</v>
      </c>
      <c r="R56" s="30">
        <v>2.974710768816673E-2</v>
      </c>
      <c r="S56" s="30">
        <v>2.974710768816673E-2</v>
      </c>
      <c r="T56" s="30">
        <v>2.974710768816673E-2</v>
      </c>
      <c r="U56" s="30">
        <v>2.1936467797485183E-2</v>
      </c>
      <c r="V56" s="11"/>
    </row>
    <row r="57" spans="1:22" ht="15.75" customHeight="1">
      <c r="A57" s="39" t="s">
        <v>250</v>
      </c>
      <c r="B57" s="70">
        <v>0.17596596110399926</v>
      </c>
      <c r="C57" s="70">
        <v>-0.12509940684361132</v>
      </c>
      <c r="D57" s="70">
        <v>0.22483543290793417</v>
      </c>
      <c r="E57" s="70">
        <v>0.14491362624300569</v>
      </c>
      <c r="F57" s="70">
        <v>-8.9933516001322183E-3</v>
      </c>
      <c r="G57" s="70">
        <v>-0.31032844412797206</v>
      </c>
      <c r="H57" s="70">
        <v>2.4059651706656235E-2</v>
      </c>
      <c r="I57" s="70">
        <v>-0.12535346938988004</v>
      </c>
      <c r="J57" s="70">
        <v>0.56977467196159559</v>
      </c>
      <c r="K57" s="11"/>
      <c r="L57" s="39" t="s">
        <v>250</v>
      </c>
      <c r="M57" s="30">
        <v>2.1197541128052527E-2</v>
      </c>
      <c r="N57" s="30">
        <v>-1.8308565455423892E-2</v>
      </c>
      <c r="O57" s="30">
        <v>4.2962450068882753E-2</v>
      </c>
      <c r="P57" s="30">
        <v>5.4621191573449614E-2</v>
      </c>
      <c r="Q57" s="30">
        <v>-5.0759738541589234E-3</v>
      </c>
      <c r="R57" s="30">
        <v>-0.57004488325157021</v>
      </c>
      <c r="S57" s="30">
        <v>5.4621191573449614E-2</v>
      </c>
      <c r="T57" s="30">
        <v>-0.50950067222914108</v>
      </c>
      <c r="U57" s="30">
        <v>2.1894955949586469E-2</v>
      </c>
      <c r="V57" s="11"/>
    </row>
    <row r="58" spans="1:22" ht="15.75" customHeight="1">
      <c r="A58" s="39" t="s">
        <v>252</v>
      </c>
      <c r="B58" s="70">
        <v>-0.19337531193472113</v>
      </c>
      <c r="C58" s="70">
        <v>0.15904750759520636</v>
      </c>
      <c r="D58" s="70">
        <v>0.27468565833066011</v>
      </c>
      <c r="E58" s="70">
        <v>8.7255100771149674E-2</v>
      </c>
      <c r="F58" s="70">
        <v>-3.2492798370090115E-2</v>
      </c>
      <c r="G58" s="70">
        <v>-0.12598083201786489</v>
      </c>
      <c r="H58" s="70">
        <v>-8.1675269374364146E-2</v>
      </c>
      <c r="I58" s="70">
        <v>-8.7464054999973756E-2</v>
      </c>
      <c r="J58" s="70">
        <v>0.52098826669701503</v>
      </c>
      <c r="K58" s="11"/>
      <c r="L58" s="39" t="s">
        <v>252</v>
      </c>
      <c r="M58" s="30">
        <v>-2.3294738949333513E-2</v>
      </c>
      <c r="N58" s="30">
        <v>2.3276942527546231E-2</v>
      </c>
      <c r="O58" s="30">
        <v>5.2488029702602634E-2</v>
      </c>
      <c r="P58" s="30">
        <v>3.2888401860771528E-2</v>
      </c>
      <c r="Q58" s="30">
        <v>-1.8339391398042339E-2</v>
      </c>
      <c r="R58" s="30">
        <v>-0.231415231308751</v>
      </c>
      <c r="S58" s="30">
        <v>-0.18542249030463026</v>
      </c>
      <c r="T58" s="30">
        <v>-0.35549869529156269</v>
      </c>
      <c r="U58" s="30">
        <v>2.0020221520747797E-2</v>
      </c>
      <c r="V58" s="11"/>
    </row>
    <row r="59" spans="1:22" ht="15.75" customHeight="1">
      <c r="A59" s="39" t="s">
        <v>251</v>
      </c>
      <c r="B59" s="70">
        <v>0.17055656703459598</v>
      </c>
      <c r="C59" s="70">
        <v>0.14038677585116563</v>
      </c>
      <c r="D59" s="70">
        <v>0.10752290293102071</v>
      </c>
      <c r="E59" s="70">
        <v>5.4509640853371781E-2</v>
      </c>
      <c r="F59" s="70">
        <v>-0.49826598442644859</v>
      </c>
      <c r="G59" s="70">
        <v>1.1185046626465238E-2</v>
      </c>
      <c r="H59" s="70">
        <v>9.0501011367131109E-3</v>
      </c>
      <c r="I59" s="70">
        <v>5.0549499931161783E-3</v>
      </c>
      <c r="J59" s="70">
        <v>0.49826598442644865</v>
      </c>
      <c r="K59" s="11"/>
      <c r="L59" s="39" t="s">
        <v>251</v>
      </c>
      <c r="M59" s="30">
        <v>2.0545904569796526E-2</v>
      </c>
      <c r="N59" s="30">
        <v>2.0545904569796526E-2</v>
      </c>
      <c r="O59" s="30">
        <v>2.0545904569796523E-2</v>
      </c>
      <c r="P59" s="30">
        <v>2.0545904569796523E-2</v>
      </c>
      <c r="Q59" s="30">
        <v>-0.28122831418358279</v>
      </c>
      <c r="R59" s="30">
        <v>2.0545904569796523E-2</v>
      </c>
      <c r="S59" s="30">
        <v>2.0545904569796519E-2</v>
      </c>
      <c r="T59" s="30">
        <v>2.0545904569796523E-2</v>
      </c>
      <c r="U59" s="30">
        <v>1.9147063421818378E-2</v>
      </c>
      <c r="V59" s="11"/>
    </row>
    <row r="60" spans="1:22" ht="15.75" customHeight="1">
      <c r="A60" s="39" t="s">
        <v>253</v>
      </c>
      <c r="B60" s="70">
        <v>-0.48591650845489681</v>
      </c>
      <c r="C60" s="70">
        <v>0.18734984368165095</v>
      </c>
      <c r="D60" s="70">
        <v>0.14349214115210268</v>
      </c>
      <c r="E60" s="70">
        <v>7.2744548986928989E-2</v>
      </c>
      <c r="F60" s="70">
        <v>4.8579674204502425E-2</v>
      </c>
      <c r="G60" s="70">
        <v>1.4926738820911816E-2</v>
      </c>
      <c r="H60" s="70">
        <v>1.2077597928909591E-2</v>
      </c>
      <c r="I60" s="70">
        <v>6.7459636798904024E-3</v>
      </c>
      <c r="J60" s="70">
        <v>0.48591650845489681</v>
      </c>
      <c r="K60" s="11"/>
      <c r="L60" s="39" t="s">
        <v>253</v>
      </c>
      <c r="M60" s="30">
        <v>-5.8535384389965743E-2</v>
      </c>
      <c r="N60" s="30">
        <v>2.741904987924499E-2</v>
      </c>
      <c r="O60" s="30">
        <v>2.7419049879244987E-2</v>
      </c>
      <c r="P60" s="30">
        <v>2.741904987924499E-2</v>
      </c>
      <c r="Q60" s="30">
        <v>2.7419049879244983E-2</v>
      </c>
      <c r="R60" s="30">
        <v>2.7419049879244987E-2</v>
      </c>
      <c r="S60" s="30">
        <v>2.7419049879244987E-2</v>
      </c>
      <c r="T60" s="30">
        <v>2.7419049879244983E-2</v>
      </c>
      <c r="U60" s="30">
        <v>1.8672505239955513E-2</v>
      </c>
      <c r="V60" s="11"/>
    </row>
    <row r="61" spans="1:22" ht="15.75" customHeight="1">
      <c r="A61" s="39" t="s">
        <v>254</v>
      </c>
      <c r="B61" s="70">
        <v>0.13236276656382762</v>
      </c>
      <c r="C61" s="70">
        <v>0.10894908571223194</v>
      </c>
      <c r="D61" s="70">
        <v>8.3444625723716304E-2</v>
      </c>
      <c r="E61" s="70">
        <v>4.2302955513225236E-2</v>
      </c>
      <c r="F61" s="70">
        <v>2.8250416358884884E-2</v>
      </c>
      <c r="G61" s="70">
        <v>-0.40625626854417163</v>
      </c>
      <c r="H61" s="70">
        <v>7.0234552967685217E-3</v>
      </c>
      <c r="I61" s="70">
        <v>3.9229633755171675E-3</v>
      </c>
      <c r="J61" s="70">
        <v>0.40625626854417163</v>
      </c>
      <c r="K61" s="11"/>
      <c r="L61" s="39" t="s">
        <v>254</v>
      </c>
      <c r="M61" s="30">
        <v>1.5944931454108278E-2</v>
      </c>
      <c r="N61" s="30">
        <v>1.5944931454108278E-2</v>
      </c>
      <c r="O61" s="30">
        <v>1.5944931454108278E-2</v>
      </c>
      <c r="P61" s="30">
        <v>1.5944931454108278E-2</v>
      </c>
      <c r="Q61" s="30">
        <v>1.5944931454108274E-2</v>
      </c>
      <c r="R61" s="30">
        <v>-0.7462554965698891</v>
      </c>
      <c r="S61" s="30">
        <v>1.5944931454108274E-2</v>
      </c>
      <c r="T61" s="30">
        <v>1.5944931454108278E-2</v>
      </c>
      <c r="U61" s="30">
        <v>1.5611369795352286E-2</v>
      </c>
      <c r="V61" s="11"/>
    </row>
    <row r="62" spans="1:22" ht="15.75" customHeight="1">
      <c r="A62" s="39" t="s">
        <v>236</v>
      </c>
      <c r="B62" s="70">
        <v>0.23638530299645377</v>
      </c>
      <c r="C62" s="70">
        <v>0.13643224971614415</v>
      </c>
      <c r="D62" s="70">
        <v>1.8386147296351574E-2</v>
      </c>
      <c r="E62" s="70">
        <v>-6.5191997187106082E-2</v>
      </c>
      <c r="F62" s="70">
        <v>-4.4886907568138068E-2</v>
      </c>
      <c r="G62" s="70">
        <v>-3.982999265194611E-2</v>
      </c>
      <c r="H62" s="70">
        <v>-0.12320288448959782</v>
      </c>
      <c r="I62" s="70">
        <v>-0.11809191811215945</v>
      </c>
      <c r="J62" s="70">
        <v>0.3912037000089485</v>
      </c>
      <c r="K62" s="11"/>
      <c r="L62" s="39" t="s">
        <v>236</v>
      </c>
      <c r="M62" s="30">
        <v>2.8475889034999306E-2</v>
      </c>
      <c r="N62" s="30">
        <v>1.9967151221439439E-2</v>
      </c>
      <c r="O62" s="30">
        <v>3.5132982598080204E-3</v>
      </c>
      <c r="P62" s="30">
        <v>-2.457232394034151E-2</v>
      </c>
      <c r="Q62" s="30">
        <v>-2.5334800566072322E-2</v>
      </c>
      <c r="R62" s="30">
        <v>-7.3164042616172709E-2</v>
      </c>
      <c r="S62" s="30">
        <v>-0.27970015684999122</v>
      </c>
      <c r="T62" s="30">
        <v>-0.47998601040579869</v>
      </c>
      <c r="U62" s="30">
        <v>1.5032938809867806E-2</v>
      </c>
      <c r="V62" s="11"/>
    </row>
    <row r="63" spans="1:22" ht="15.75" customHeight="1">
      <c r="A63" s="39" t="s">
        <v>230</v>
      </c>
      <c r="B63" s="70">
        <v>0.13841206722411817</v>
      </c>
      <c r="C63" s="70">
        <v>0.11392832415856076</v>
      </c>
      <c r="D63" s="70">
        <v>-0.34664194108594315</v>
      </c>
      <c r="E63" s="70">
        <v>4.423630356390227E-2</v>
      </c>
      <c r="F63" s="70">
        <v>2.9541529160239614E-2</v>
      </c>
      <c r="G63" s="70">
        <v>9.0770203251873283E-3</v>
      </c>
      <c r="H63" s="70">
        <v>7.3444443019641415E-3</v>
      </c>
      <c r="I63" s="70">
        <v>4.1022523519708906E-3</v>
      </c>
      <c r="J63" s="70">
        <v>0.34664194108594321</v>
      </c>
      <c r="K63" s="11"/>
      <c r="L63" s="39" t="s">
        <v>230</v>
      </c>
      <c r="M63" s="30">
        <v>1.6673653638432765E-2</v>
      </c>
      <c r="N63" s="30">
        <v>1.6673653638432769E-2</v>
      </c>
      <c r="O63" s="30">
        <v>-6.623772282273524E-2</v>
      </c>
      <c r="P63" s="30">
        <v>1.6673653638432769E-2</v>
      </c>
      <c r="Q63" s="30">
        <v>1.6673653638432765E-2</v>
      </c>
      <c r="R63" s="30">
        <v>1.6673653638432765E-2</v>
      </c>
      <c r="S63" s="30">
        <v>1.6673653638432765E-2</v>
      </c>
      <c r="T63" s="30">
        <v>1.6673653638432765E-2</v>
      </c>
      <c r="U63" s="30">
        <v>1.332054653153737E-2</v>
      </c>
      <c r="V63" s="11"/>
    </row>
    <row r="64" spans="1:22" ht="15.75" customHeight="1">
      <c r="A64" s="39" t="s">
        <v>255</v>
      </c>
      <c r="B64" s="70">
        <v>-3.6015520390349554E-2</v>
      </c>
      <c r="C64" s="70">
        <v>0.22407425915877713</v>
      </c>
      <c r="D64" s="70">
        <v>-0.13076999647725596</v>
      </c>
      <c r="E64" s="70">
        <v>-9.5022956856285118E-2</v>
      </c>
      <c r="F64" s="70">
        <v>3.2556189664400562E-2</v>
      </c>
      <c r="G64" s="70">
        <v>1.7852686061674863E-2</v>
      </c>
      <c r="H64" s="70">
        <v>1.4445055064665905E-2</v>
      </c>
      <c r="I64" s="70">
        <v>-2.7119716225627477E-2</v>
      </c>
      <c r="J64" s="70">
        <v>0.2889281899495183</v>
      </c>
      <c r="K64" s="11"/>
      <c r="L64" s="39" t="s">
        <v>255</v>
      </c>
      <c r="M64" s="30">
        <v>-4.3385690614984405E-3</v>
      </c>
      <c r="N64" s="30">
        <v>3.2793746542800629E-2</v>
      </c>
      <c r="O64" s="30">
        <v>-2.4988051800814814E-2</v>
      </c>
      <c r="P64" s="30">
        <v>-3.5816280807294321E-2</v>
      </c>
      <c r="Q64" s="30">
        <v>1.8375170334172932E-2</v>
      </c>
      <c r="R64" s="30">
        <v>3.2793746542800629E-2</v>
      </c>
      <c r="S64" s="30">
        <v>3.2793746542800623E-2</v>
      </c>
      <c r="T64" s="30">
        <v>-0.11022841022967532</v>
      </c>
      <c r="U64" s="30">
        <v>1.1102757463330786E-2</v>
      </c>
      <c r="V64" s="11"/>
    </row>
    <row r="65" spans="1:22" ht="15.75" customHeight="1">
      <c r="A65" s="39" t="s">
        <v>183</v>
      </c>
      <c r="B65" s="70">
        <v>8.8436224607554167E-2</v>
      </c>
      <c r="C65" s="70">
        <v>7.2792720075010128E-2</v>
      </c>
      <c r="D65" s="70">
        <v>5.5752292388338155E-2</v>
      </c>
      <c r="E65" s="70">
        <v>2.8264093992980487E-2</v>
      </c>
      <c r="F65" s="70">
        <v>1.8875097818135386E-2</v>
      </c>
      <c r="G65" s="70">
        <v>5.7996201078754257E-3</v>
      </c>
      <c r="H65" s="70">
        <v>-0.27254111894189681</v>
      </c>
      <c r="I65" s="70">
        <v>2.621069952003069E-3</v>
      </c>
      <c r="J65" s="70">
        <v>0.27254111894189681</v>
      </c>
      <c r="K65" s="11"/>
      <c r="L65" s="39" t="s">
        <v>183</v>
      </c>
      <c r="M65" s="30">
        <v>1.0653370098211082E-2</v>
      </c>
      <c r="N65" s="30">
        <v>1.0653370098211084E-2</v>
      </c>
      <c r="O65" s="30">
        <v>1.0653370098211082E-2</v>
      </c>
      <c r="P65" s="30">
        <v>1.0653370098211084E-2</v>
      </c>
      <c r="Q65" s="30">
        <v>1.0653370098211082E-2</v>
      </c>
      <c r="R65" s="30">
        <v>1.0653370098211082E-2</v>
      </c>
      <c r="S65" s="30">
        <v>-0.6187338391623195</v>
      </c>
      <c r="T65" s="30">
        <v>1.0653370098211082E-2</v>
      </c>
      <c r="U65" s="30">
        <v>1.0473045025220161E-2</v>
      </c>
      <c r="V65" s="11"/>
    </row>
    <row r="66" spans="1:22" ht="15.75" customHeight="1">
      <c r="A66" s="39" t="s">
        <v>207</v>
      </c>
      <c r="B66" s="70">
        <v>-0.24351111588351226</v>
      </c>
      <c r="C66" s="70">
        <v>9.3888083038354025E-2</v>
      </c>
      <c r="D66" s="70">
        <v>7.1909331756540462E-2</v>
      </c>
      <c r="E66" s="70">
        <v>3.6455041123374672E-2</v>
      </c>
      <c r="F66" s="70">
        <v>2.4345109641184179E-2</v>
      </c>
      <c r="G66" s="70">
        <v>7.4803526193005778E-3</v>
      </c>
      <c r="H66" s="70">
        <v>6.0525405037440911E-3</v>
      </c>
      <c r="I66" s="70">
        <v>3.3806572010142664E-3</v>
      </c>
      <c r="J66" s="70">
        <v>0.24351111588351229</v>
      </c>
      <c r="K66" s="11"/>
      <c r="L66" s="39" t="s">
        <v>207</v>
      </c>
      <c r="M66" s="30">
        <v>-2.9334292051108518E-2</v>
      </c>
      <c r="N66" s="30">
        <v>1.3740721536280918E-2</v>
      </c>
      <c r="O66" s="30">
        <v>1.3740721536280916E-2</v>
      </c>
      <c r="P66" s="30">
        <v>1.3740721536280918E-2</v>
      </c>
      <c r="Q66" s="30">
        <v>1.3740721536280918E-2</v>
      </c>
      <c r="R66" s="30">
        <v>1.3740721536280918E-2</v>
      </c>
      <c r="S66" s="30">
        <v>1.3740721536280918E-2</v>
      </c>
      <c r="T66" s="30">
        <v>1.3740721536280916E-2</v>
      </c>
      <c r="U66" s="30">
        <v>9.3574976527975896E-3</v>
      </c>
      <c r="V66" s="11"/>
    </row>
    <row r="67" spans="1:22" ht="15.75" customHeight="1">
      <c r="A67" s="39" t="s">
        <v>240</v>
      </c>
      <c r="B67" s="70">
        <v>-6.5687885133880686E-2</v>
      </c>
      <c r="C67" s="70">
        <v>-2.9880311444851565E-2</v>
      </c>
      <c r="D67" s="70">
        <v>0.12201333883806949</v>
      </c>
      <c r="E67" s="70">
        <v>6.1855689328353496E-2</v>
      </c>
      <c r="F67" s="70">
        <v>4.1307964337042868E-2</v>
      </c>
      <c r="G67" s="70">
        <v>-0.10382587671574896</v>
      </c>
      <c r="H67" s="70">
        <v>-3.1519104798350191E-2</v>
      </c>
      <c r="I67" s="70">
        <v>5.7361855893647076E-3</v>
      </c>
      <c r="J67" s="70">
        <v>0.23091317809283099</v>
      </c>
      <c r="K67" s="11"/>
      <c r="L67" s="39" t="s">
        <v>240</v>
      </c>
      <c r="M67" s="30">
        <v>-7.9130170289995923E-3</v>
      </c>
      <c r="N67" s="30">
        <v>-4.3730474166069526E-3</v>
      </c>
      <c r="O67" s="30">
        <v>2.3314794780210327E-2</v>
      </c>
      <c r="P67" s="30">
        <v>2.331479478021033E-2</v>
      </c>
      <c r="Q67" s="30">
        <v>2.3314794780210327E-2</v>
      </c>
      <c r="R67" s="30">
        <v>-0.19071861084868647</v>
      </c>
      <c r="S67" s="30">
        <v>-7.1555942804360201E-2</v>
      </c>
      <c r="T67" s="30">
        <v>2.331479478021033E-2</v>
      </c>
      <c r="U67" s="30">
        <v>8.873391730656514E-3</v>
      </c>
      <c r="V67" s="11"/>
    </row>
    <row r="68" spans="1:22" ht="15.75" customHeight="1">
      <c r="A68" s="39" t="s">
        <v>187</v>
      </c>
      <c r="B68" s="70">
        <v>8.3585404351964127E-2</v>
      </c>
      <c r="C68" s="70">
        <v>5.1204400367631561E-2</v>
      </c>
      <c r="D68" s="70">
        <v>3.7176910538886651E-2</v>
      </c>
      <c r="E68" s="70">
        <v>5.6629279602316354E-3</v>
      </c>
      <c r="F68" s="70">
        <v>-6.1173172209723035E-2</v>
      </c>
      <c r="G68" s="70">
        <v>1.3330995357976945E-2</v>
      </c>
      <c r="H68" s="70">
        <v>-8.8438898828809454E-2</v>
      </c>
      <c r="I68" s="70">
        <v>-4.1348567538158673E-2</v>
      </c>
      <c r="J68" s="70">
        <v>0.19096063857669104</v>
      </c>
      <c r="K68" s="11"/>
      <c r="L68" s="39" t="s">
        <v>187</v>
      </c>
      <c r="M68" s="30">
        <v>1.0069021504724367E-2</v>
      </c>
      <c r="N68" s="30">
        <v>7.4938733874931216E-3</v>
      </c>
      <c r="O68" s="30">
        <v>7.1039121462508374E-3</v>
      </c>
      <c r="P68" s="30">
        <v>2.1344843890923316E-3</v>
      </c>
      <c r="Q68" s="30">
        <v>-3.4526996888229113E-2</v>
      </c>
      <c r="R68" s="30">
        <v>2.4487815526608434E-2</v>
      </c>
      <c r="S68" s="30">
        <v>-0.20077755465333305</v>
      </c>
      <c r="T68" s="30">
        <v>-0.16806174618813272</v>
      </c>
      <c r="U68" s="30">
        <v>7.3381197436297582E-3</v>
      </c>
      <c r="V68" s="11"/>
    </row>
    <row r="69" spans="1:22" ht="15.75" customHeight="1">
      <c r="A69" s="39" t="s">
        <v>234</v>
      </c>
      <c r="B69" s="70">
        <v>-8.7700844010834361E-2</v>
      </c>
      <c r="C69" s="70">
        <v>7.4640695595280054E-2</v>
      </c>
      <c r="D69" s="70">
        <v>5.7167665676029739E-2</v>
      </c>
      <c r="E69" s="70">
        <v>2.8981629396902936E-2</v>
      </c>
      <c r="F69" s="70">
        <v>1.9354276487027981E-2</v>
      </c>
      <c r="G69" s="70">
        <v>-9.9942782121448512E-2</v>
      </c>
      <c r="H69" s="70">
        <v>4.8117483997784441E-3</v>
      </c>
      <c r="I69" s="70">
        <v>2.6876105772637481E-3</v>
      </c>
      <c r="J69" s="70">
        <v>0.18764362613228289</v>
      </c>
      <c r="K69" s="11"/>
      <c r="L69" s="39" t="s">
        <v>234</v>
      </c>
      <c r="M69" s="30">
        <v>-1.0564783303663205E-2</v>
      </c>
      <c r="N69" s="30">
        <v>1.0923825263639478E-2</v>
      </c>
      <c r="O69" s="30">
        <v>1.0923825263639478E-2</v>
      </c>
      <c r="P69" s="30">
        <v>1.0923825263639478E-2</v>
      </c>
      <c r="Q69" s="30">
        <v>1.0923825263639476E-2</v>
      </c>
      <c r="R69" s="30">
        <v>-0.18358572230254341</v>
      </c>
      <c r="S69" s="30">
        <v>1.0923825263639476E-2</v>
      </c>
      <c r="T69" s="30">
        <v>1.0923825263639478E-2</v>
      </c>
      <c r="U69" s="30">
        <v>7.2106555987169743E-3</v>
      </c>
      <c r="V69" s="11"/>
    </row>
    <row r="70" spans="1:22" ht="15.75" customHeight="1">
      <c r="A70" s="39" t="s">
        <v>257</v>
      </c>
      <c r="B70" s="70">
        <v>9.4640956834750295E-2</v>
      </c>
      <c r="C70" s="70">
        <v>-0.16495885524753712</v>
      </c>
      <c r="D70" s="70">
        <v>5.533644868297849E-2</v>
      </c>
      <c r="E70" s="70">
        <v>2.1486323628718038E-2</v>
      </c>
      <c r="F70" s="70">
        <v>1.1223084212100186E-2</v>
      </c>
      <c r="G70" s="70">
        <v>-4.3447397432121292E-3</v>
      </c>
      <c r="H70" s="70">
        <v>-5.8174813178168416E-3</v>
      </c>
      <c r="I70" s="70">
        <v>-7.5657370499802694E-3</v>
      </c>
      <c r="J70" s="70">
        <v>0.1826868133585467</v>
      </c>
      <c r="K70" s="11"/>
      <c r="L70" s="39" t="s">
        <v>257</v>
      </c>
      <c r="M70" s="30">
        <v>1.140081617101609E-2</v>
      </c>
      <c r="N70" s="30">
        <v>-2.4142080885538302E-2</v>
      </c>
      <c r="O70" s="30">
        <v>1.0573909026631276E-2</v>
      </c>
      <c r="P70" s="30">
        <v>8.0986766362834695E-3</v>
      </c>
      <c r="Q70" s="30">
        <v>6.3344662320115241E-3</v>
      </c>
      <c r="R70" s="30">
        <v>-7.9808883347363552E-3</v>
      </c>
      <c r="S70" s="30">
        <v>-1.3207080693006391E-2</v>
      </c>
      <c r="T70" s="30">
        <v>-3.0751028524664551E-2</v>
      </c>
      <c r="U70" s="30">
        <v>7.0201782000680283E-3</v>
      </c>
      <c r="V70" s="11"/>
    </row>
    <row r="71" spans="1:22" ht="15.75" customHeight="1">
      <c r="A71" s="39" t="s">
        <v>238</v>
      </c>
      <c r="B71" s="70">
        <v>2.2174522242577925E-2</v>
      </c>
      <c r="C71" s="70">
        <v>1.8252065797290738E-2</v>
      </c>
      <c r="D71" s="70">
        <v>1.3979344472539934E-2</v>
      </c>
      <c r="E71" s="70">
        <v>-6.2426713766255616E-2</v>
      </c>
      <c r="F71" s="70">
        <v>4.7327469965664417E-3</v>
      </c>
      <c r="G71" s="70">
        <v>1.4541982728376282E-3</v>
      </c>
      <c r="H71" s="70">
        <v>1.1766282145730458E-3</v>
      </c>
      <c r="I71" s="70">
        <v>6.5720776986990528E-4</v>
      </c>
      <c r="J71" s="70">
        <v>6.2426713766255623E-2</v>
      </c>
      <c r="K71" s="11"/>
      <c r="L71" s="39" t="s">
        <v>238</v>
      </c>
      <c r="M71" s="30">
        <v>2.6712288233640552E-3</v>
      </c>
      <c r="N71" s="30">
        <v>2.6712288233640561E-3</v>
      </c>
      <c r="O71" s="30">
        <v>2.6712288233640552E-3</v>
      </c>
      <c r="P71" s="30">
        <v>-2.3530026680925246E-2</v>
      </c>
      <c r="Q71" s="30">
        <v>2.6712288233640552E-3</v>
      </c>
      <c r="R71" s="30">
        <v>2.6712288233640552E-3</v>
      </c>
      <c r="S71" s="30">
        <v>2.6712288233640552E-3</v>
      </c>
      <c r="T71" s="30">
        <v>2.6712288233640556E-3</v>
      </c>
      <c r="U71" s="30">
        <v>2.3988959412392734E-3</v>
      </c>
      <c r="V71" s="11"/>
    </row>
    <row r="72" spans="1:22" ht="15.75" customHeight="1">
      <c r="A72" s="39" t="s">
        <v>258</v>
      </c>
      <c r="B72" s="70">
        <v>-4.0014977698434803E-3</v>
      </c>
      <c r="C72" s="70">
        <v>1.5428164481516827E-3</v>
      </c>
      <c r="D72" s="70">
        <v>1.1816504951354231E-3</v>
      </c>
      <c r="E72" s="70">
        <v>5.9904766657353672E-4</v>
      </c>
      <c r="F72" s="70">
        <v>4.0005114995405206E-4</v>
      </c>
      <c r="G72" s="70">
        <v>1.2292093613538728E-4</v>
      </c>
      <c r="H72" s="70">
        <v>9.9458405583443684E-5</v>
      </c>
      <c r="I72" s="70">
        <v>5.5552668309955498E-5</v>
      </c>
      <c r="J72" s="70">
        <v>4.0014977698434803E-3</v>
      </c>
      <c r="K72" s="5"/>
      <c r="L72" s="39" t="s">
        <v>258</v>
      </c>
      <c r="M72" s="30">
        <v>-4.8203591773034025E-4</v>
      </c>
      <c r="N72" s="30">
        <v>2.2579448327841701E-4</v>
      </c>
      <c r="O72" s="30">
        <v>2.2579448327841704E-4</v>
      </c>
      <c r="P72" s="30">
        <v>2.2579448327841701E-4</v>
      </c>
      <c r="Q72" s="30">
        <v>2.2579448327841701E-4</v>
      </c>
      <c r="R72" s="30">
        <v>2.2579448327841701E-4</v>
      </c>
      <c r="S72" s="30">
        <v>2.2579448327841701E-4</v>
      </c>
      <c r="T72" s="30">
        <v>2.2579448327841704E-4</v>
      </c>
      <c r="U72" s="30">
        <v>1.5376713236736652E-4</v>
      </c>
      <c r="V72" s="11"/>
    </row>
    <row r="73" spans="1:22" ht="15.75" customHeight="1">
      <c r="A73" s="39" t="s">
        <v>69</v>
      </c>
      <c r="B73" s="70">
        <v>0</v>
      </c>
      <c r="C73" s="70">
        <v>5.6843418860808015E-12</v>
      </c>
      <c r="D73" s="70">
        <v>9.0949470177292824E-13</v>
      </c>
      <c r="E73" s="70">
        <v>-1.1368683772161603E-12</v>
      </c>
      <c r="F73" s="70">
        <v>0</v>
      </c>
      <c r="G73" s="70">
        <v>-3.4106051316484809E-13</v>
      </c>
      <c r="H73" s="70">
        <v>0</v>
      </c>
      <c r="I73" s="70">
        <v>5.6843418860808015E-14</v>
      </c>
      <c r="J73" s="70">
        <v>4.0643044485477731E-12</v>
      </c>
      <c r="K73" s="5"/>
      <c r="L73" s="39" t="s">
        <v>69</v>
      </c>
      <c r="M73" s="30">
        <v>0</v>
      </c>
      <c r="N73" s="30">
        <v>8.319155791235704E-13</v>
      </c>
      <c r="O73" s="30">
        <v>1.7378987025071332E-13</v>
      </c>
      <c r="P73" s="30">
        <v>-4.2851115547678057E-13</v>
      </c>
      <c r="Q73" s="30">
        <v>0</v>
      </c>
      <c r="R73" s="30">
        <v>-6.2649687480340134E-13</v>
      </c>
      <c r="S73" s="30">
        <v>0</v>
      </c>
      <c r="T73" s="30">
        <v>2.3104075429540879E-13</v>
      </c>
      <c r="U73" s="30">
        <v>1.5618062937107856E-13</v>
      </c>
      <c r="V73" s="11"/>
    </row>
    <row r="74" spans="1:22" ht="15.75" customHeight="1">
      <c r="A74" s="39" t="s">
        <v>177</v>
      </c>
      <c r="B74" s="70">
        <v>0</v>
      </c>
      <c r="C74" s="70">
        <v>0</v>
      </c>
      <c r="D74" s="70">
        <v>0</v>
      </c>
      <c r="E74" s="70">
        <v>0</v>
      </c>
      <c r="F74" s="70">
        <v>0</v>
      </c>
      <c r="G74" s="70">
        <v>0</v>
      </c>
      <c r="H74" s="70">
        <v>0</v>
      </c>
      <c r="I74" s="70">
        <v>0</v>
      </c>
      <c r="J74" s="70">
        <v>0</v>
      </c>
      <c r="K74" s="11"/>
      <c r="L74" s="39" t="s">
        <v>177</v>
      </c>
      <c r="M74" s="30">
        <v>0</v>
      </c>
      <c r="N74" s="30">
        <v>0</v>
      </c>
      <c r="O74" s="30">
        <v>0</v>
      </c>
      <c r="P74" s="30">
        <v>0</v>
      </c>
      <c r="Q74" s="30">
        <v>0</v>
      </c>
      <c r="R74" s="30">
        <v>0</v>
      </c>
      <c r="S74" s="30">
        <v>0</v>
      </c>
      <c r="T74" s="30">
        <v>0</v>
      </c>
      <c r="U74" s="30">
        <v>0</v>
      </c>
      <c r="V74" s="11"/>
    </row>
    <row r="75" spans="1:22" ht="15.75" customHeight="1">
      <c r="A75" s="39" t="s">
        <v>178</v>
      </c>
      <c r="B75" s="70">
        <v>0</v>
      </c>
      <c r="C75" s="70">
        <v>0</v>
      </c>
      <c r="D75" s="70">
        <v>0</v>
      </c>
      <c r="E75" s="70">
        <v>0</v>
      </c>
      <c r="F75" s="70">
        <v>0</v>
      </c>
      <c r="G75" s="70">
        <v>0</v>
      </c>
      <c r="H75" s="70">
        <v>0</v>
      </c>
      <c r="I75" s="70">
        <v>0</v>
      </c>
      <c r="J75" s="70">
        <v>0</v>
      </c>
      <c r="K75" s="11"/>
      <c r="L75" s="39" t="s">
        <v>178</v>
      </c>
      <c r="M75" s="30">
        <v>0</v>
      </c>
      <c r="N75" s="30">
        <v>0</v>
      </c>
      <c r="O75" s="30">
        <v>0</v>
      </c>
      <c r="P75" s="30">
        <v>0</v>
      </c>
      <c r="Q75" s="30">
        <v>0</v>
      </c>
      <c r="R75" s="30">
        <v>0</v>
      </c>
      <c r="S75" s="30">
        <v>0</v>
      </c>
      <c r="T75" s="30">
        <v>0</v>
      </c>
      <c r="U75" s="30">
        <v>0</v>
      </c>
      <c r="V75" s="11"/>
    </row>
    <row r="76" spans="1:22" ht="15.75" customHeight="1">
      <c r="A76" s="39" t="s">
        <v>179</v>
      </c>
      <c r="B76" s="70">
        <v>0</v>
      </c>
      <c r="C76" s="70">
        <v>0</v>
      </c>
      <c r="D76" s="70">
        <v>0</v>
      </c>
      <c r="E76" s="70">
        <v>0</v>
      </c>
      <c r="F76" s="70">
        <v>0</v>
      </c>
      <c r="G76" s="70">
        <v>0</v>
      </c>
      <c r="H76" s="70">
        <v>0</v>
      </c>
      <c r="I76" s="70">
        <v>0</v>
      </c>
      <c r="J76" s="70">
        <v>0</v>
      </c>
      <c r="K76" s="11"/>
      <c r="L76" s="39" t="s">
        <v>179</v>
      </c>
      <c r="M76" s="30">
        <v>0</v>
      </c>
      <c r="N76" s="30">
        <v>0</v>
      </c>
      <c r="O76" s="30">
        <v>0</v>
      </c>
      <c r="P76" s="30">
        <v>0</v>
      </c>
      <c r="Q76" s="30">
        <v>0</v>
      </c>
      <c r="R76" s="30">
        <v>0</v>
      </c>
      <c r="S76" s="30">
        <v>0</v>
      </c>
      <c r="T76" s="30">
        <v>0</v>
      </c>
      <c r="U76" s="30">
        <v>0</v>
      </c>
      <c r="V76" s="11"/>
    </row>
    <row r="77" spans="1:22" ht="15.75" customHeight="1">
      <c r="A77" s="29" t="s">
        <v>181</v>
      </c>
      <c r="B77" s="70">
        <v>0</v>
      </c>
      <c r="C77" s="70">
        <v>0</v>
      </c>
      <c r="D77" s="70">
        <v>0</v>
      </c>
      <c r="E77" s="70">
        <v>0</v>
      </c>
      <c r="F77" s="70">
        <v>0</v>
      </c>
      <c r="G77" s="70">
        <v>0</v>
      </c>
      <c r="H77" s="70">
        <v>0</v>
      </c>
      <c r="I77" s="70">
        <v>0</v>
      </c>
      <c r="J77" s="70">
        <v>0</v>
      </c>
      <c r="K77" s="11"/>
      <c r="L77" s="29" t="s">
        <v>181</v>
      </c>
      <c r="M77" s="30">
        <v>0</v>
      </c>
      <c r="N77" s="30">
        <v>0</v>
      </c>
      <c r="O77" s="30">
        <v>0</v>
      </c>
      <c r="P77" s="30">
        <v>0</v>
      </c>
      <c r="Q77" s="30">
        <v>0</v>
      </c>
      <c r="R77" s="30">
        <v>0</v>
      </c>
      <c r="S77" s="30">
        <v>0</v>
      </c>
      <c r="T77" s="30">
        <v>0</v>
      </c>
      <c r="U77" s="30">
        <v>0</v>
      </c>
      <c r="V77" s="11"/>
    </row>
    <row r="78" spans="1:22" ht="15.75" customHeight="1">
      <c r="A78" s="39" t="s">
        <v>185</v>
      </c>
      <c r="B78" s="70">
        <v>0</v>
      </c>
      <c r="C78" s="70">
        <v>0</v>
      </c>
      <c r="D78" s="70">
        <v>0</v>
      </c>
      <c r="E78" s="70">
        <v>0</v>
      </c>
      <c r="F78" s="70">
        <v>0</v>
      </c>
      <c r="G78" s="70">
        <v>0</v>
      </c>
      <c r="H78" s="70">
        <v>0</v>
      </c>
      <c r="I78" s="70">
        <v>0</v>
      </c>
      <c r="J78" s="70">
        <v>0</v>
      </c>
      <c r="K78" s="11"/>
      <c r="L78" s="39" t="s">
        <v>185</v>
      </c>
      <c r="M78" s="30">
        <v>0</v>
      </c>
      <c r="N78" s="30">
        <v>0</v>
      </c>
      <c r="O78" s="30">
        <v>0</v>
      </c>
      <c r="P78" s="30">
        <v>0</v>
      </c>
      <c r="Q78" s="30">
        <v>0</v>
      </c>
      <c r="R78" s="30">
        <v>0</v>
      </c>
      <c r="S78" s="30">
        <v>0</v>
      </c>
      <c r="T78" s="30">
        <v>0</v>
      </c>
      <c r="U78" s="30">
        <v>0</v>
      </c>
      <c r="V78" s="11"/>
    </row>
    <row r="79" spans="1:22" ht="15.75" customHeight="1">
      <c r="A79" s="39" t="s">
        <v>189</v>
      </c>
      <c r="B79" s="70">
        <v>0</v>
      </c>
      <c r="C79" s="70">
        <v>0</v>
      </c>
      <c r="D79" s="70">
        <v>0</v>
      </c>
      <c r="E79" s="70">
        <v>0</v>
      </c>
      <c r="F79" s="70">
        <v>0</v>
      </c>
      <c r="G79" s="70">
        <v>0</v>
      </c>
      <c r="H79" s="70">
        <v>0</v>
      </c>
      <c r="I79" s="70">
        <v>0</v>
      </c>
      <c r="J79" s="70">
        <v>0</v>
      </c>
      <c r="K79" s="11"/>
      <c r="L79" s="39" t="s">
        <v>189</v>
      </c>
      <c r="M79" s="30">
        <v>0</v>
      </c>
      <c r="N79" s="30">
        <v>0</v>
      </c>
      <c r="O79" s="30">
        <v>0</v>
      </c>
      <c r="P79" s="30">
        <v>0</v>
      </c>
      <c r="Q79" s="30">
        <v>0</v>
      </c>
      <c r="R79" s="30">
        <v>0</v>
      </c>
      <c r="S79" s="30">
        <v>0</v>
      </c>
      <c r="T79" s="30">
        <v>0</v>
      </c>
      <c r="U79" s="30">
        <v>0</v>
      </c>
      <c r="V79" s="11"/>
    </row>
    <row r="80" spans="1:22" ht="15.75" customHeight="1">
      <c r="A80" s="39" t="s">
        <v>197</v>
      </c>
      <c r="B80" s="70">
        <v>0</v>
      </c>
      <c r="C80" s="70">
        <v>0</v>
      </c>
      <c r="D80" s="70">
        <v>0</v>
      </c>
      <c r="E80" s="70">
        <v>0</v>
      </c>
      <c r="F80" s="70">
        <v>0</v>
      </c>
      <c r="G80" s="70">
        <v>0</v>
      </c>
      <c r="H80" s="70">
        <v>0</v>
      </c>
      <c r="I80" s="70">
        <v>0</v>
      </c>
      <c r="J80" s="70">
        <v>0</v>
      </c>
      <c r="K80" s="11"/>
      <c r="L80" s="39" t="s">
        <v>197</v>
      </c>
      <c r="M80" s="30">
        <v>0</v>
      </c>
      <c r="N80" s="30">
        <v>0</v>
      </c>
      <c r="O80" s="30">
        <v>0</v>
      </c>
      <c r="P80" s="30">
        <v>0</v>
      </c>
      <c r="Q80" s="30">
        <v>0</v>
      </c>
      <c r="R80" s="30">
        <v>0</v>
      </c>
      <c r="S80" s="30">
        <v>0</v>
      </c>
      <c r="T80" s="30">
        <v>0</v>
      </c>
      <c r="U80" s="30">
        <v>0</v>
      </c>
      <c r="V80" s="11"/>
    </row>
    <row r="81" spans="1:22" ht="15.75" customHeight="1">
      <c r="A81" s="39" t="s">
        <v>212</v>
      </c>
      <c r="B81" s="70">
        <v>0</v>
      </c>
      <c r="C81" s="70">
        <v>0</v>
      </c>
      <c r="D81" s="70">
        <v>0</v>
      </c>
      <c r="E81" s="70">
        <v>0</v>
      </c>
      <c r="F81" s="70">
        <v>0</v>
      </c>
      <c r="G81" s="70">
        <v>0</v>
      </c>
      <c r="H81" s="70">
        <v>0</v>
      </c>
      <c r="I81" s="70">
        <v>0</v>
      </c>
      <c r="J81" s="70">
        <v>0</v>
      </c>
      <c r="K81" s="11"/>
      <c r="L81" s="39" t="s">
        <v>212</v>
      </c>
      <c r="M81" s="30">
        <v>0</v>
      </c>
      <c r="N81" s="30">
        <v>0</v>
      </c>
      <c r="O81" s="30">
        <v>0</v>
      </c>
      <c r="P81" s="30">
        <v>0</v>
      </c>
      <c r="Q81" s="30">
        <v>0</v>
      </c>
      <c r="R81" s="30">
        <v>0</v>
      </c>
      <c r="S81" s="30">
        <v>0</v>
      </c>
      <c r="T81" s="30">
        <v>0</v>
      </c>
      <c r="U81" s="30">
        <v>0</v>
      </c>
      <c r="V81" s="11"/>
    </row>
    <row r="82" spans="1:22" ht="15.75" customHeight="1">
      <c r="A82" s="39" t="s">
        <v>214</v>
      </c>
      <c r="B82" s="70">
        <v>0</v>
      </c>
      <c r="C82" s="70">
        <v>0</v>
      </c>
      <c r="D82" s="70">
        <v>0</v>
      </c>
      <c r="E82" s="70">
        <v>0</v>
      </c>
      <c r="F82" s="70">
        <v>0</v>
      </c>
      <c r="G82" s="70">
        <v>0</v>
      </c>
      <c r="H82" s="70">
        <v>0</v>
      </c>
      <c r="I82" s="70">
        <v>0</v>
      </c>
      <c r="J82" s="70">
        <v>0</v>
      </c>
      <c r="K82" s="11"/>
      <c r="L82" s="39" t="s">
        <v>214</v>
      </c>
      <c r="M82" s="30">
        <v>0</v>
      </c>
      <c r="N82" s="30">
        <v>0</v>
      </c>
      <c r="O82" s="30">
        <v>0</v>
      </c>
      <c r="P82" s="30">
        <v>0</v>
      </c>
      <c r="Q82" s="30">
        <v>0</v>
      </c>
      <c r="R82" s="30">
        <v>0</v>
      </c>
      <c r="S82" s="30">
        <v>0</v>
      </c>
      <c r="T82" s="30">
        <v>0</v>
      </c>
      <c r="U82" s="30">
        <v>0</v>
      </c>
      <c r="V82" s="11"/>
    </row>
    <row r="83" spans="1:22" ht="15.75" customHeight="1">
      <c r="A83" s="39" t="s">
        <v>216</v>
      </c>
      <c r="B83" s="70">
        <v>0</v>
      </c>
      <c r="C83" s="70">
        <v>0</v>
      </c>
      <c r="D83" s="70">
        <v>0</v>
      </c>
      <c r="E83" s="70">
        <v>0</v>
      </c>
      <c r="F83" s="70">
        <v>0</v>
      </c>
      <c r="G83" s="70">
        <v>0</v>
      </c>
      <c r="H83" s="70">
        <v>0</v>
      </c>
      <c r="I83" s="70">
        <v>0</v>
      </c>
      <c r="J83" s="70">
        <v>0</v>
      </c>
      <c r="K83" s="11"/>
      <c r="L83" s="39" t="s">
        <v>216</v>
      </c>
      <c r="M83" s="30">
        <v>0</v>
      </c>
      <c r="N83" s="30">
        <v>0</v>
      </c>
      <c r="O83" s="30">
        <v>0</v>
      </c>
      <c r="P83" s="30">
        <v>0</v>
      </c>
      <c r="Q83" s="30">
        <v>0</v>
      </c>
      <c r="R83" s="30">
        <v>0</v>
      </c>
      <c r="S83" s="30">
        <v>0</v>
      </c>
      <c r="T83" s="30">
        <v>0</v>
      </c>
      <c r="U83" s="30">
        <v>0</v>
      </c>
      <c r="V83" s="11"/>
    </row>
    <row r="84" spans="1:22" ht="15.75" customHeight="1">
      <c r="A84" s="39" t="s">
        <v>222</v>
      </c>
      <c r="B84" s="70">
        <v>0</v>
      </c>
      <c r="C84" s="70">
        <v>0</v>
      </c>
      <c r="D84" s="70">
        <v>0</v>
      </c>
      <c r="E84" s="70">
        <v>0</v>
      </c>
      <c r="F84" s="70">
        <v>0</v>
      </c>
      <c r="G84" s="70">
        <v>0</v>
      </c>
      <c r="H84" s="70">
        <v>0</v>
      </c>
      <c r="I84" s="70">
        <v>0</v>
      </c>
      <c r="J84" s="70">
        <v>0</v>
      </c>
      <c r="K84" s="11"/>
      <c r="L84" s="39" t="s">
        <v>222</v>
      </c>
      <c r="M84" s="30">
        <v>0</v>
      </c>
      <c r="N84" s="30">
        <v>0</v>
      </c>
      <c r="O84" s="30">
        <v>0</v>
      </c>
      <c r="P84" s="30">
        <v>0</v>
      </c>
      <c r="Q84" s="30">
        <v>0</v>
      </c>
      <c r="R84" s="30">
        <v>0</v>
      </c>
      <c r="S84" s="30">
        <v>0</v>
      </c>
      <c r="T84" s="30">
        <v>0</v>
      </c>
      <c r="U84" s="30">
        <v>0</v>
      </c>
      <c r="V84" s="11"/>
    </row>
    <row r="85" spans="1:22" ht="15.75" customHeight="1">
      <c r="A85" s="39" t="s">
        <v>224</v>
      </c>
      <c r="B85" s="70">
        <v>0</v>
      </c>
      <c r="C85" s="70">
        <v>0</v>
      </c>
      <c r="D85" s="70">
        <v>0</v>
      </c>
      <c r="E85" s="70">
        <v>0</v>
      </c>
      <c r="F85" s="70">
        <v>0</v>
      </c>
      <c r="G85" s="70">
        <v>0</v>
      </c>
      <c r="H85" s="70">
        <v>0</v>
      </c>
      <c r="I85" s="70">
        <v>0</v>
      </c>
      <c r="J85" s="70">
        <v>0</v>
      </c>
      <c r="K85" s="11"/>
      <c r="L85" s="39" t="s">
        <v>224</v>
      </c>
      <c r="M85" s="30">
        <v>0</v>
      </c>
      <c r="N85" s="30">
        <v>0</v>
      </c>
      <c r="O85" s="30">
        <v>0</v>
      </c>
      <c r="P85" s="30">
        <v>0</v>
      </c>
      <c r="Q85" s="30">
        <v>0</v>
      </c>
      <c r="R85" s="30">
        <v>0</v>
      </c>
      <c r="S85" s="30">
        <v>0</v>
      </c>
      <c r="T85" s="30">
        <v>0</v>
      </c>
      <c r="U85" s="30">
        <v>0</v>
      </c>
      <c r="V85" s="11"/>
    </row>
    <row r="86" spans="1:22" ht="15.75" customHeight="1">
      <c r="A86" s="39" t="s">
        <v>226</v>
      </c>
      <c r="B86" s="70">
        <v>0</v>
      </c>
      <c r="C86" s="70">
        <v>0</v>
      </c>
      <c r="D86" s="70">
        <v>0</v>
      </c>
      <c r="E86" s="70">
        <v>0</v>
      </c>
      <c r="F86" s="70">
        <v>0</v>
      </c>
      <c r="G86" s="70">
        <v>0</v>
      </c>
      <c r="H86" s="70">
        <v>0</v>
      </c>
      <c r="I86" s="70">
        <v>0</v>
      </c>
      <c r="J86" s="70">
        <v>0</v>
      </c>
      <c r="K86" s="11"/>
      <c r="L86" s="39" t="s">
        <v>226</v>
      </c>
      <c r="M86" s="30">
        <v>0</v>
      </c>
      <c r="N86" s="30">
        <v>0</v>
      </c>
      <c r="O86" s="30">
        <v>0</v>
      </c>
      <c r="P86" s="30">
        <v>0</v>
      </c>
      <c r="Q86" s="30">
        <v>0</v>
      </c>
      <c r="R86" s="30">
        <v>0</v>
      </c>
      <c r="S86" s="30">
        <v>0</v>
      </c>
      <c r="T86" s="30">
        <v>0</v>
      </c>
      <c r="U86" s="30">
        <v>0</v>
      </c>
      <c r="V86" s="11"/>
    </row>
    <row r="87" spans="1:22" ht="15.75" customHeight="1">
      <c r="A87" s="39" t="s">
        <v>228</v>
      </c>
      <c r="B87" s="70">
        <v>0</v>
      </c>
      <c r="C87" s="70">
        <v>0</v>
      </c>
      <c r="D87" s="70">
        <v>0</v>
      </c>
      <c r="E87" s="70">
        <v>0</v>
      </c>
      <c r="F87" s="70">
        <v>0</v>
      </c>
      <c r="G87" s="70">
        <v>0</v>
      </c>
      <c r="H87" s="70">
        <v>0</v>
      </c>
      <c r="I87" s="70">
        <v>0</v>
      </c>
      <c r="J87" s="70">
        <v>0</v>
      </c>
      <c r="K87" s="11"/>
      <c r="L87" s="39" t="s">
        <v>228</v>
      </c>
      <c r="M87" s="30">
        <v>0</v>
      </c>
      <c r="N87" s="30">
        <v>0</v>
      </c>
      <c r="O87" s="30">
        <v>0</v>
      </c>
      <c r="P87" s="30">
        <v>0</v>
      </c>
      <c r="Q87" s="30">
        <v>0</v>
      </c>
      <c r="R87" s="30">
        <v>0</v>
      </c>
      <c r="S87" s="30">
        <v>0</v>
      </c>
      <c r="T87" s="30">
        <v>0</v>
      </c>
      <c r="U87" s="30">
        <v>0</v>
      </c>
      <c r="V87" s="11"/>
    </row>
    <row r="88" spans="1:22" ht="15.75" customHeight="1">
      <c r="A88" s="39" t="s">
        <v>232</v>
      </c>
      <c r="B88" s="70">
        <v>0</v>
      </c>
      <c r="C88" s="70">
        <v>0</v>
      </c>
      <c r="D88" s="70">
        <v>0</v>
      </c>
      <c r="E88" s="70">
        <v>0</v>
      </c>
      <c r="F88" s="70">
        <v>0</v>
      </c>
      <c r="G88" s="70">
        <v>0</v>
      </c>
      <c r="H88" s="70">
        <v>0</v>
      </c>
      <c r="I88" s="70">
        <v>0</v>
      </c>
      <c r="J88" s="70">
        <v>0</v>
      </c>
      <c r="K88" s="11"/>
      <c r="L88" s="39" t="s">
        <v>232</v>
      </c>
      <c r="M88" s="30">
        <v>0</v>
      </c>
      <c r="N88" s="30">
        <v>0</v>
      </c>
      <c r="O88" s="30">
        <v>0</v>
      </c>
      <c r="P88" s="30">
        <v>0</v>
      </c>
      <c r="Q88" s="30">
        <v>0</v>
      </c>
      <c r="R88" s="30">
        <v>0</v>
      </c>
      <c r="S88" s="30">
        <v>0</v>
      </c>
      <c r="T88" s="30">
        <v>0</v>
      </c>
      <c r="U88" s="30">
        <v>0</v>
      </c>
      <c r="V88" s="11"/>
    </row>
    <row r="89" spans="1:22" ht="15.75" customHeight="1">
      <c r="A89" s="39" t="s">
        <v>242</v>
      </c>
      <c r="B89" s="70">
        <v>0</v>
      </c>
      <c r="C89" s="70">
        <v>0</v>
      </c>
      <c r="D89" s="70">
        <v>0</v>
      </c>
      <c r="E89" s="70">
        <v>0</v>
      </c>
      <c r="F89" s="70">
        <v>0</v>
      </c>
      <c r="G89" s="70">
        <v>0</v>
      </c>
      <c r="H89" s="70">
        <v>0</v>
      </c>
      <c r="I89" s="70">
        <v>0</v>
      </c>
      <c r="J89" s="70">
        <v>0</v>
      </c>
      <c r="K89" s="11"/>
      <c r="L89" s="39" t="s">
        <v>242</v>
      </c>
      <c r="M89" s="30">
        <v>0</v>
      </c>
      <c r="N89" s="30">
        <v>0</v>
      </c>
      <c r="O89" s="30">
        <v>0</v>
      </c>
      <c r="P89" s="30">
        <v>0</v>
      </c>
      <c r="Q89" s="30">
        <v>0</v>
      </c>
      <c r="R89" s="30">
        <v>0</v>
      </c>
      <c r="S89" s="30">
        <v>0</v>
      </c>
      <c r="T89" s="30">
        <v>0</v>
      </c>
      <c r="U89" s="30">
        <v>0</v>
      </c>
      <c r="V89" s="11"/>
    </row>
    <row r="90" spans="1:22" ht="15.75" customHeight="1">
      <c r="A90" s="39" t="s">
        <v>244</v>
      </c>
      <c r="B90" s="70">
        <v>0</v>
      </c>
      <c r="C90" s="70">
        <v>0</v>
      </c>
      <c r="D90" s="70">
        <v>0</v>
      </c>
      <c r="E90" s="70">
        <v>0</v>
      </c>
      <c r="F90" s="70">
        <v>0</v>
      </c>
      <c r="G90" s="70">
        <v>0</v>
      </c>
      <c r="H90" s="70">
        <v>0</v>
      </c>
      <c r="I90" s="70">
        <v>0</v>
      </c>
      <c r="J90" s="70">
        <v>0</v>
      </c>
      <c r="K90" s="11"/>
      <c r="L90" s="39" t="s">
        <v>244</v>
      </c>
      <c r="M90" s="30">
        <v>0</v>
      </c>
      <c r="N90" s="30">
        <v>0</v>
      </c>
      <c r="O90" s="30">
        <v>0</v>
      </c>
      <c r="P90" s="30">
        <v>0</v>
      </c>
      <c r="Q90" s="30">
        <v>0</v>
      </c>
      <c r="R90" s="30">
        <v>0</v>
      </c>
      <c r="S90" s="30">
        <v>0</v>
      </c>
      <c r="T90" s="30">
        <v>0</v>
      </c>
      <c r="U90" s="30">
        <v>0</v>
      </c>
      <c r="V90" s="11"/>
    </row>
    <row r="91" spans="1:22" ht="15.75" customHeight="1">
      <c r="A91" s="39" t="s">
        <v>26</v>
      </c>
      <c r="B91" s="70">
        <v>0</v>
      </c>
      <c r="C91" s="70">
        <v>0</v>
      </c>
      <c r="D91" s="70">
        <v>0</v>
      </c>
      <c r="E91" s="70">
        <v>0</v>
      </c>
      <c r="F91" s="70">
        <v>0</v>
      </c>
      <c r="G91" s="70">
        <v>0</v>
      </c>
      <c r="H91" s="70">
        <v>0</v>
      </c>
      <c r="I91" s="70">
        <v>0</v>
      </c>
      <c r="J91" s="70">
        <v>0</v>
      </c>
      <c r="K91" s="11"/>
      <c r="L91" s="39" t="s">
        <v>26</v>
      </c>
      <c r="M91" s="30">
        <v>0</v>
      </c>
      <c r="N91" s="30">
        <v>0</v>
      </c>
      <c r="O91" s="30">
        <v>0</v>
      </c>
      <c r="P91" s="30">
        <v>0</v>
      </c>
      <c r="Q91" s="30">
        <v>0</v>
      </c>
      <c r="R91" s="30">
        <v>0</v>
      </c>
      <c r="S91" s="30">
        <v>0</v>
      </c>
      <c r="T91" s="30">
        <v>0</v>
      </c>
      <c r="U91" s="30">
        <v>0</v>
      </c>
      <c r="V91" s="11"/>
    </row>
    <row r="92" spans="1:22" ht="15.75" customHeight="1">
      <c r="A92" s="39" t="s">
        <v>247</v>
      </c>
      <c r="B92" s="70">
        <v>0</v>
      </c>
      <c r="C92" s="70">
        <v>0</v>
      </c>
      <c r="D92" s="70">
        <v>0</v>
      </c>
      <c r="E92" s="70">
        <v>0</v>
      </c>
      <c r="F92" s="70">
        <v>0</v>
      </c>
      <c r="G92" s="70">
        <v>0</v>
      </c>
      <c r="H92" s="70">
        <v>0</v>
      </c>
      <c r="I92" s="70">
        <v>0</v>
      </c>
      <c r="J92" s="70">
        <v>0</v>
      </c>
      <c r="K92" s="11"/>
      <c r="L92" s="39" t="s">
        <v>247</v>
      </c>
      <c r="M92" s="30">
        <v>0</v>
      </c>
      <c r="N92" s="30">
        <v>0</v>
      </c>
      <c r="O92" s="30">
        <v>0</v>
      </c>
      <c r="P92" s="30">
        <v>0</v>
      </c>
      <c r="Q92" s="30">
        <v>0</v>
      </c>
      <c r="R92" s="30">
        <v>0</v>
      </c>
      <c r="S92" s="30">
        <v>0</v>
      </c>
      <c r="T92" s="30">
        <v>0</v>
      </c>
      <c r="U92" s="30">
        <v>0</v>
      </c>
      <c r="V92" s="11"/>
    </row>
    <row r="93" spans="1:22" ht="15.75" customHeight="1">
      <c r="A93" s="39" t="s">
        <v>248</v>
      </c>
      <c r="B93" s="70">
        <v>0</v>
      </c>
      <c r="C93" s="70">
        <v>0</v>
      </c>
      <c r="D93" s="70">
        <v>0</v>
      </c>
      <c r="E93" s="70">
        <v>0</v>
      </c>
      <c r="F93" s="70">
        <v>0</v>
      </c>
      <c r="G93" s="70">
        <v>0</v>
      </c>
      <c r="H93" s="70">
        <v>0</v>
      </c>
      <c r="I93" s="70">
        <v>0</v>
      </c>
      <c r="J93" s="70">
        <v>0</v>
      </c>
      <c r="K93" s="11"/>
      <c r="L93" s="39" t="s">
        <v>248</v>
      </c>
      <c r="M93" s="30">
        <v>0</v>
      </c>
      <c r="N93" s="30">
        <v>0</v>
      </c>
      <c r="O93" s="30">
        <v>0</v>
      </c>
      <c r="P93" s="30">
        <v>0</v>
      </c>
      <c r="Q93" s="30">
        <v>0</v>
      </c>
      <c r="R93" s="30">
        <v>0</v>
      </c>
      <c r="S93" s="30">
        <v>0</v>
      </c>
      <c r="T93" s="30">
        <v>0</v>
      </c>
      <c r="U93" s="30">
        <v>0</v>
      </c>
      <c r="V93" s="12"/>
    </row>
    <row r="94" spans="1:22" ht="15.75" customHeight="1">
      <c r="A94" s="39" t="s">
        <v>256</v>
      </c>
      <c r="B94" s="70">
        <v>0</v>
      </c>
      <c r="C94" s="70">
        <v>0</v>
      </c>
      <c r="D94" s="70">
        <v>0</v>
      </c>
      <c r="E94" s="70">
        <v>0</v>
      </c>
      <c r="F94" s="70">
        <v>0</v>
      </c>
      <c r="G94" s="70">
        <v>0</v>
      </c>
      <c r="H94" s="70">
        <v>0</v>
      </c>
      <c r="I94" s="70">
        <v>0</v>
      </c>
      <c r="J94" s="70">
        <v>0</v>
      </c>
      <c r="K94" s="11"/>
      <c r="L94" s="39" t="s">
        <v>256</v>
      </c>
      <c r="M94" s="30">
        <v>0</v>
      </c>
      <c r="N94" s="30">
        <v>0</v>
      </c>
      <c r="O94" s="30">
        <v>0</v>
      </c>
      <c r="P94" s="30">
        <v>0</v>
      </c>
      <c r="Q94" s="30">
        <v>0</v>
      </c>
      <c r="R94" s="30">
        <v>0</v>
      </c>
      <c r="S94" s="30">
        <v>0</v>
      </c>
      <c r="T94" s="30">
        <v>0</v>
      </c>
      <c r="U94" s="30">
        <v>0</v>
      </c>
      <c r="V94" s="12"/>
    </row>
    <row r="95" spans="1:22" ht="15.75" customHeight="1">
      <c r="A95" s="39" t="s">
        <v>259</v>
      </c>
      <c r="B95" s="70">
        <v>0</v>
      </c>
      <c r="C95" s="70">
        <v>0</v>
      </c>
      <c r="D95" s="70">
        <v>0</v>
      </c>
      <c r="E95" s="70">
        <v>0</v>
      </c>
      <c r="F95" s="70">
        <v>0</v>
      </c>
      <c r="G95" s="70">
        <v>0</v>
      </c>
      <c r="H95" s="70">
        <v>0</v>
      </c>
      <c r="I95" s="70">
        <v>0</v>
      </c>
      <c r="J95" s="70">
        <v>0</v>
      </c>
      <c r="K95" s="11"/>
      <c r="L95" s="39" t="s">
        <v>259</v>
      </c>
      <c r="M95" s="30">
        <v>0</v>
      </c>
      <c r="N95" s="30">
        <v>0</v>
      </c>
      <c r="O95" s="30">
        <v>0</v>
      </c>
      <c r="P95" s="30">
        <v>0</v>
      </c>
      <c r="Q95" s="30">
        <v>0</v>
      </c>
      <c r="R95" s="30">
        <v>0</v>
      </c>
      <c r="S95" s="30">
        <v>0</v>
      </c>
      <c r="T95" s="30">
        <v>0</v>
      </c>
      <c r="U95" s="30">
        <v>0</v>
      </c>
      <c r="V95" s="12"/>
    </row>
    <row r="96" spans="1:22" ht="15.75" customHeight="1">
      <c r="A96" s="39" t="s">
        <v>260</v>
      </c>
      <c r="B96" s="70">
        <v>0</v>
      </c>
      <c r="C96" s="70">
        <v>0</v>
      </c>
      <c r="D96" s="70">
        <v>0</v>
      </c>
      <c r="E96" s="70">
        <v>0</v>
      </c>
      <c r="F96" s="70">
        <v>0</v>
      </c>
      <c r="G96" s="70">
        <v>0</v>
      </c>
      <c r="H96" s="70">
        <v>0</v>
      </c>
      <c r="I96" s="70">
        <v>0</v>
      </c>
      <c r="J96" s="70">
        <v>0</v>
      </c>
      <c r="K96" s="11"/>
      <c r="L96" s="39" t="s">
        <v>260</v>
      </c>
      <c r="M96" s="30">
        <v>0</v>
      </c>
      <c r="N96" s="30">
        <v>0</v>
      </c>
      <c r="O96" s="30">
        <v>0</v>
      </c>
      <c r="P96" s="30">
        <v>0</v>
      </c>
      <c r="Q96" s="30">
        <v>0</v>
      </c>
      <c r="R96" s="30">
        <v>0</v>
      </c>
      <c r="S96" s="30">
        <v>0</v>
      </c>
      <c r="T96" s="30">
        <v>0</v>
      </c>
      <c r="U96" s="30">
        <v>0</v>
      </c>
      <c r="V96" s="11"/>
    </row>
    <row r="97" spans="1:22" ht="15.75" customHeight="1">
      <c r="A97" s="39" t="s">
        <v>261</v>
      </c>
      <c r="B97" s="70">
        <v>0</v>
      </c>
      <c r="C97" s="70">
        <v>0</v>
      </c>
      <c r="D97" s="70">
        <v>0</v>
      </c>
      <c r="E97" s="70">
        <v>0</v>
      </c>
      <c r="F97" s="70">
        <v>0</v>
      </c>
      <c r="G97" s="70">
        <v>0</v>
      </c>
      <c r="H97" s="70">
        <v>0</v>
      </c>
      <c r="I97" s="70">
        <v>0</v>
      </c>
      <c r="J97" s="70">
        <v>0</v>
      </c>
      <c r="K97" s="11"/>
      <c r="L97" s="39" t="s">
        <v>261</v>
      </c>
      <c r="M97" s="30">
        <v>0</v>
      </c>
      <c r="N97" s="30">
        <v>0</v>
      </c>
      <c r="O97" s="30">
        <v>0</v>
      </c>
      <c r="P97" s="30">
        <v>0</v>
      </c>
      <c r="Q97" s="30">
        <v>0</v>
      </c>
      <c r="R97" s="30">
        <v>0</v>
      </c>
      <c r="S97" s="30">
        <v>0</v>
      </c>
      <c r="T97" s="30">
        <v>0</v>
      </c>
      <c r="U97" s="30">
        <v>0</v>
      </c>
      <c r="V97" s="11"/>
    </row>
    <row r="98" spans="1:22" ht="15.75" customHeight="1">
      <c r="A98" s="39" t="s">
        <v>262</v>
      </c>
      <c r="B98" s="70">
        <v>0</v>
      </c>
      <c r="C98" s="70">
        <v>0</v>
      </c>
      <c r="D98" s="70">
        <v>0</v>
      </c>
      <c r="E98" s="70">
        <v>0</v>
      </c>
      <c r="F98" s="70">
        <v>0</v>
      </c>
      <c r="G98" s="70">
        <v>0</v>
      </c>
      <c r="H98" s="70">
        <v>0</v>
      </c>
      <c r="I98" s="70">
        <v>0</v>
      </c>
      <c r="J98" s="70">
        <v>0</v>
      </c>
      <c r="K98" s="11"/>
      <c r="L98" s="39" t="s">
        <v>262</v>
      </c>
      <c r="M98" s="30">
        <v>0</v>
      </c>
      <c r="N98" s="30">
        <v>0</v>
      </c>
      <c r="O98" s="30">
        <v>0</v>
      </c>
      <c r="P98" s="30">
        <v>0</v>
      </c>
      <c r="Q98" s="30">
        <v>0</v>
      </c>
      <c r="R98" s="30">
        <v>0</v>
      </c>
      <c r="S98" s="30">
        <v>0</v>
      </c>
      <c r="T98" s="30">
        <v>0</v>
      </c>
      <c r="U98" s="30">
        <v>0</v>
      </c>
      <c r="V98" s="11"/>
    </row>
    <row r="99" spans="1:22" ht="15.75" customHeight="1">
      <c r="A99" s="39" t="s">
        <v>263</v>
      </c>
      <c r="B99" s="70">
        <v>0</v>
      </c>
      <c r="C99" s="70">
        <v>0</v>
      </c>
      <c r="D99" s="70">
        <v>0</v>
      </c>
      <c r="E99" s="70">
        <v>0</v>
      </c>
      <c r="F99" s="70">
        <v>0</v>
      </c>
      <c r="G99" s="70">
        <v>0</v>
      </c>
      <c r="H99" s="70">
        <v>0</v>
      </c>
      <c r="I99" s="70">
        <v>0</v>
      </c>
      <c r="J99" s="70">
        <v>0</v>
      </c>
      <c r="K99" s="11"/>
      <c r="L99" s="39" t="s">
        <v>263</v>
      </c>
      <c r="M99" s="30">
        <v>0</v>
      </c>
      <c r="N99" s="30">
        <v>0</v>
      </c>
      <c r="O99" s="30">
        <v>0</v>
      </c>
      <c r="P99" s="30">
        <v>0</v>
      </c>
      <c r="Q99" s="30">
        <v>0</v>
      </c>
      <c r="R99" s="30">
        <v>0</v>
      </c>
      <c r="S99" s="30">
        <v>0</v>
      </c>
      <c r="T99" s="30">
        <v>0</v>
      </c>
      <c r="U99" s="30">
        <v>0</v>
      </c>
      <c r="V99" s="11"/>
    </row>
    <row r="100" spans="1:22" ht="15.75" customHeight="1">
      <c r="A100" s="39" t="s">
        <v>264</v>
      </c>
      <c r="B100" s="70">
        <v>0</v>
      </c>
      <c r="C100" s="70">
        <v>0</v>
      </c>
      <c r="D100" s="70">
        <v>0</v>
      </c>
      <c r="E100" s="70">
        <v>0</v>
      </c>
      <c r="F100" s="70">
        <v>0</v>
      </c>
      <c r="G100" s="70">
        <v>0</v>
      </c>
      <c r="H100" s="70">
        <v>0</v>
      </c>
      <c r="I100" s="70">
        <v>0</v>
      </c>
      <c r="J100" s="70">
        <v>0</v>
      </c>
      <c r="K100" s="11"/>
      <c r="L100" s="39" t="s">
        <v>264</v>
      </c>
      <c r="M100" s="30">
        <v>0</v>
      </c>
      <c r="N100" s="30">
        <v>0</v>
      </c>
      <c r="O100" s="30">
        <v>0</v>
      </c>
      <c r="P100" s="30">
        <v>0</v>
      </c>
      <c r="Q100" s="30">
        <v>0</v>
      </c>
      <c r="R100" s="30">
        <v>0</v>
      </c>
      <c r="S100" s="30">
        <v>0</v>
      </c>
      <c r="T100" s="30">
        <v>0</v>
      </c>
      <c r="U100" s="30">
        <v>0</v>
      </c>
      <c r="V100" s="11"/>
    </row>
    <row r="101" spans="1:22" ht="15.75" customHeight="1">
      <c r="A101" s="39" t="s">
        <v>265</v>
      </c>
      <c r="B101" s="70">
        <v>0</v>
      </c>
      <c r="C101" s="70">
        <v>0</v>
      </c>
      <c r="D101" s="70">
        <v>0</v>
      </c>
      <c r="E101" s="70">
        <v>0</v>
      </c>
      <c r="F101" s="70">
        <v>0</v>
      </c>
      <c r="G101" s="70">
        <v>0</v>
      </c>
      <c r="H101" s="70">
        <v>0</v>
      </c>
      <c r="I101" s="70">
        <v>0</v>
      </c>
      <c r="J101" s="70">
        <v>0</v>
      </c>
      <c r="K101" s="11"/>
      <c r="L101" s="39" t="s">
        <v>265</v>
      </c>
      <c r="M101" s="30">
        <v>0</v>
      </c>
      <c r="N101" s="30">
        <v>0</v>
      </c>
      <c r="O101" s="30">
        <v>0</v>
      </c>
      <c r="P101" s="30">
        <v>0</v>
      </c>
      <c r="Q101" s="30">
        <v>0</v>
      </c>
      <c r="R101" s="30">
        <v>0</v>
      </c>
      <c r="S101" s="30">
        <v>0</v>
      </c>
      <c r="T101" s="30">
        <v>0</v>
      </c>
      <c r="U101" s="30">
        <v>0</v>
      </c>
      <c r="V101" s="11"/>
    </row>
    <row r="102" spans="1:22" ht="15.75" customHeight="1">
      <c r="A102" s="39" t="s">
        <v>266</v>
      </c>
      <c r="B102" s="70">
        <v>0</v>
      </c>
      <c r="C102" s="70">
        <v>0</v>
      </c>
      <c r="D102" s="70">
        <v>0</v>
      </c>
      <c r="E102" s="70">
        <v>0</v>
      </c>
      <c r="F102" s="70">
        <v>0</v>
      </c>
      <c r="G102" s="70">
        <v>0</v>
      </c>
      <c r="H102" s="70">
        <v>0</v>
      </c>
      <c r="I102" s="70">
        <v>0</v>
      </c>
      <c r="J102" s="70">
        <v>0</v>
      </c>
      <c r="K102" s="11"/>
      <c r="L102" s="39" t="s">
        <v>266</v>
      </c>
      <c r="M102" s="30">
        <v>0</v>
      </c>
      <c r="N102" s="30">
        <v>0</v>
      </c>
      <c r="O102" s="30">
        <v>0</v>
      </c>
      <c r="P102" s="30">
        <v>0</v>
      </c>
      <c r="Q102" s="30">
        <v>0</v>
      </c>
      <c r="R102" s="30">
        <v>0</v>
      </c>
      <c r="S102" s="30">
        <v>0</v>
      </c>
      <c r="T102" s="30">
        <v>0</v>
      </c>
      <c r="U102" s="30">
        <v>0</v>
      </c>
      <c r="V102" s="11"/>
    </row>
    <row r="103" spans="1:22" ht="15.75" customHeight="1">
      <c r="A103" s="39" t="s">
        <v>267</v>
      </c>
      <c r="B103" s="70">
        <v>0</v>
      </c>
      <c r="C103" s="70">
        <v>0</v>
      </c>
      <c r="D103" s="70">
        <v>0</v>
      </c>
      <c r="E103" s="70">
        <v>0</v>
      </c>
      <c r="F103" s="70">
        <v>0</v>
      </c>
      <c r="G103" s="70">
        <v>0</v>
      </c>
      <c r="H103" s="70">
        <v>0</v>
      </c>
      <c r="I103" s="70">
        <v>0</v>
      </c>
      <c r="J103" s="70">
        <v>0</v>
      </c>
      <c r="K103" s="11"/>
      <c r="L103" s="39" t="s">
        <v>267</v>
      </c>
      <c r="M103" s="30">
        <v>0</v>
      </c>
      <c r="N103" s="30">
        <v>0</v>
      </c>
      <c r="O103" s="30">
        <v>0</v>
      </c>
      <c r="P103" s="30">
        <v>0</v>
      </c>
      <c r="Q103" s="30">
        <v>0</v>
      </c>
      <c r="R103" s="30">
        <v>0</v>
      </c>
      <c r="S103" s="30">
        <v>0</v>
      </c>
      <c r="T103" s="30">
        <v>0</v>
      </c>
      <c r="U103" s="30">
        <v>0</v>
      </c>
      <c r="V103" s="11"/>
    </row>
    <row r="104" spans="1:22" ht="15.75" customHeight="1">
      <c r="A104" s="39" t="s">
        <v>268</v>
      </c>
      <c r="B104" s="70">
        <v>0</v>
      </c>
      <c r="C104" s="70">
        <v>0</v>
      </c>
      <c r="D104" s="70">
        <v>0</v>
      </c>
      <c r="E104" s="70">
        <v>0</v>
      </c>
      <c r="F104" s="70">
        <v>0</v>
      </c>
      <c r="G104" s="70">
        <v>0</v>
      </c>
      <c r="H104" s="70">
        <v>0</v>
      </c>
      <c r="I104" s="70">
        <v>0</v>
      </c>
      <c r="J104" s="70">
        <v>0</v>
      </c>
      <c r="K104" s="11"/>
      <c r="L104" s="39" t="s">
        <v>268</v>
      </c>
      <c r="M104" s="30">
        <v>0</v>
      </c>
      <c r="N104" s="30">
        <v>0</v>
      </c>
      <c r="O104" s="30">
        <v>0</v>
      </c>
      <c r="P104" s="30">
        <v>0</v>
      </c>
      <c r="Q104" s="30">
        <v>0</v>
      </c>
      <c r="R104" s="30">
        <v>0</v>
      </c>
      <c r="S104" s="30">
        <v>0</v>
      </c>
      <c r="T104" s="30">
        <v>0</v>
      </c>
      <c r="U104" s="30">
        <v>0</v>
      </c>
      <c r="V104" s="11"/>
    </row>
    <row r="105" spans="1:22" ht="15.75" customHeight="1">
      <c r="A105" s="39" t="s">
        <v>269</v>
      </c>
      <c r="B105" s="70">
        <v>0</v>
      </c>
      <c r="C105" s="70">
        <v>0</v>
      </c>
      <c r="D105" s="70">
        <v>0</v>
      </c>
      <c r="E105" s="70">
        <v>0</v>
      </c>
      <c r="F105" s="70">
        <v>0</v>
      </c>
      <c r="G105" s="70">
        <v>0</v>
      </c>
      <c r="H105" s="70">
        <v>0</v>
      </c>
      <c r="I105" s="70">
        <v>0</v>
      </c>
      <c r="J105" s="70">
        <v>0</v>
      </c>
      <c r="K105" s="11"/>
      <c r="L105" s="39" t="s">
        <v>269</v>
      </c>
      <c r="M105" s="30">
        <v>0</v>
      </c>
      <c r="N105" s="30">
        <v>0</v>
      </c>
      <c r="O105" s="30">
        <v>0</v>
      </c>
      <c r="P105" s="30">
        <v>0</v>
      </c>
      <c r="Q105" s="30">
        <v>0</v>
      </c>
      <c r="R105" s="30">
        <v>0</v>
      </c>
      <c r="S105" s="30">
        <v>0</v>
      </c>
      <c r="T105" s="30">
        <v>0</v>
      </c>
      <c r="U105" s="30">
        <v>0</v>
      </c>
      <c r="V105" s="11"/>
    </row>
    <row r="106" spans="1:22" ht="15.75" customHeight="1">
      <c r="A106" s="39" t="s">
        <v>270</v>
      </c>
      <c r="B106" s="70">
        <v>0</v>
      </c>
      <c r="C106" s="70">
        <v>0</v>
      </c>
      <c r="D106" s="70">
        <v>0</v>
      </c>
      <c r="E106" s="70">
        <v>0</v>
      </c>
      <c r="F106" s="70">
        <v>0</v>
      </c>
      <c r="G106" s="70">
        <v>0</v>
      </c>
      <c r="H106" s="70">
        <v>0</v>
      </c>
      <c r="I106" s="70">
        <v>0</v>
      </c>
      <c r="J106" s="70">
        <v>0</v>
      </c>
      <c r="K106" s="11"/>
      <c r="L106" s="39" t="s">
        <v>270</v>
      </c>
      <c r="M106" s="30">
        <v>0</v>
      </c>
      <c r="N106" s="30">
        <v>0</v>
      </c>
      <c r="O106" s="30">
        <v>0</v>
      </c>
      <c r="P106" s="30">
        <v>0</v>
      </c>
      <c r="Q106" s="30">
        <v>0</v>
      </c>
      <c r="R106" s="30">
        <v>0</v>
      </c>
      <c r="S106" s="30">
        <v>0</v>
      </c>
      <c r="T106" s="30">
        <v>0</v>
      </c>
      <c r="U106" s="30">
        <v>0</v>
      </c>
      <c r="V106" s="11"/>
    </row>
    <row r="107" spans="1:22" ht="15.75" customHeight="1">
      <c r="A107" s="34" t="s">
        <v>71</v>
      </c>
      <c r="B107" s="69">
        <v>204.57676756487464</v>
      </c>
      <c r="C107" s="69">
        <v>612.53350234512209</v>
      </c>
      <c r="D107" s="69">
        <v>-253.40930299500442</v>
      </c>
      <c r="E107" s="69">
        <v>14.623361109447139</v>
      </c>
      <c r="F107" s="69">
        <v>-358.27781941009005</v>
      </c>
      <c r="G107" s="69">
        <v>-49.814837827005064</v>
      </c>
      <c r="H107" s="69">
        <v>38.185169321397595</v>
      </c>
      <c r="I107" s="69">
        <v>-208.41684010873576</v>
      </c>
      <c r="J107" s="69">
        <v>869.91880034083829</v>
      </c>
      <c r="K107" s="11"/>
      <c r="L107" s="34" t="s">
        <v>71</v>
      </c>
      <c r="M107" s="41">
        <v>24.644109673788005</v>
      </c>
      <c r="N107" s="41">
        <v>89.64558669207176</v>
      </c>
      <c r="O107" s="41">
        <v>-48.422458978569054</v>
      </c>
      <c r="P107" s="41">
        <v>5.5118723429598582</v>
      </c>
      <c r="Q107" s="41">
        <v>-202.21702928015765</v>
      </c>
      <c r="R107" s="41">
        <v>-91.505287222659121</v>
      </c>
      <c r="S107" s="41">
        <v>86.689511311239954</v>
      </c>
      <c r="T107" s="41">
        <v>-847.11273374494283</v>
      </c>
      <c r="U107" s="41">
        <v>33.428712700770198</v>
      </c>
      <c r="V107" s="11"/>
    </row>
    <row r="108" spans="1:22" ht="15.75" customHeight="1">
      <c r="A108" s="40" t="s">
        <v>70</v>
      </c>
      <c r="B108" s="71">
        <v>375.99488125265469</v>
      </c>
      <c r="C108" s="71">
        <v>1151.9070883193478</v>
      </c>
      <c r="D108" s="71">
        <v>-881.92568622213457</v>
      </c>
      <c r="E108" s="71">
        <v>0.31184624984702231</v>
      </c>
      <c r="F108" s="71">
        <v>-235.86681618073484</v>
      </c>
      <c r="G108" s="71">
        <v>-89.006498218385673</v>
      </c>
      <c r="H108" s="71">
        <v>90.722728096453423</v>
      </c>
      <c r="I108" s="71">
        <v>-412.13754329704477</v>
      </c>
      <c r="J108" s="71">
        <v>1618.9365439183016</v>
      </c>
      <c r="K108" s="11"/>
      <c r="L108" s="40" t="s">
        <v>70</v>
      </c>
      <c r="M108" s="32">
        <v>45.293799489890269</v>
      </c>
      <c r="N108" s="32">
        <v>168.58406332354693</v>
      </c>
      <c r="O108" s="32">
        <v>-168.52187294828533</v>
      </c>
      <c r="P108" s="32">
        <v>0.11754183644395665</v>
      </c>
      <c r="Q108" s="32">
        <v>-133.12654116397687</v>
      </c>
      <c r="R108" s="32">
        <v>-163.49677203488227</v>
      </c>
      <c r="S108" s="32">
        <v>205.96239595818543</v>
      </c>
      <c r="T108" s="32">
        <v>-1675.1379629358976</v>
      </c>
      <c r="U108" s="32">
        <v>62.21151282880502</v>
      </c>
      <c r="V108" s="11"/>
    </row>
    <row r="109" spans="1:22" ht="45.75" customHeight="1">
      <c r="A109" s="42" t="s">
        <v>72</v>
      </c>
      <c r="B109" s="113" t="s">
        <v>73</v>
      </c>
      <c r="C109" s="113"/>
      <c r="D109" s="113"/>
      <c r="E109" s="113"/>
      <c r="F109" s="113"/>
      <c r="G109" s="113"/>
      <c r="H109" s="113"/>
      <c r="I109" s="113"/>
      <c r="J109" s="113"/>
      <c r="K109" s="11"/>
      <c r="L109" s="42" t="s">
        <v>72</v>
      </c>
      <c r="M109" s="113" t="s">
        <v>73</v>
      </c>
      <c r="N109" s="113"/>
      <c r="O109" s="113"/>
      <c r="P109" s="113"/>
      <c r="Q109" s="113"/>
      <c r="R109" s="113"/>
      <c r="S109" s="113"/>
      <c r="T109" s="113"/>
      <c r="U109" s="113"/>
      <c r="V109" s="11"/>
    </row>
    <row r="110" spans="1:22">
      <c r="A110" s="11"/>
      <c r="K110" s="11"/>
      <c r="L110" s="11"/>
      <c r="V110" s="11"/>
    </row>
    <row r="111" spans="1:22">
      <c r="A111" s="11"/>
      <c r="K111" s="11"/>
      <c r="L111" s="11"/>
      <c r="V111" s="11"/>
    </row>
    <row r="112" spans="1:22">
      <c r="A112" s="11"/>
      <c r="K112" s="11"/>
      <c r="L112" s="11"/>
      <c r="V112" s="11"/>
    </row>
    <row r="113" spans="1:22">
      <c r="A113" s="11"/>
      <c r="K113" s="11"/>
      <c r="L113" s="11"/>
      <c r="V113" s="11"/>
    </row>
  </sheetData>
  <mergeCells count="4">
    <mergeCell ref="L1:U1"/>
    <mergeCell ref="A1:J1"/>
    <mergeCell ref="B109:J109"/>
    <mergeCell ref="M109:U10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0"/>
  <sheetViews>
    <sheetView showGridLines="0" workbookViewId="0">
      <selection activeCell="U15" sqref="U15"/>
    </sheetView>
  </sheetViews>
  <sheetFormatPr defaultRowHeight="12"/>
  <cols>
    <col min="1" max="1" width="22.42578125" customWidth="1"/>
    <col min="2" max="10" width="8.85546875" customWidth="1"/>
    <col min="12" max="12" width="25.7109375" customWidth="1"/>
    <col min="13" max="13" width="8.42578125" customWidth="1"/>
    <col min="14" max="14" width="7.28515625" customWidth="1"/>
    <col min="15" max="15" width="7.85546875" customWidth="1"/>
    <col min="16" max="16" width="7.28515625" customWidth="1"/>
    <col min="17" max="18" width="7.85546875" customWidth="1"/>
    <col min="19" max="19" width="7.5703125" customWidth="1"/>
    <col min="20" max="20" width="9.42578125" customWidth="1"/>
    <col min="21" max="21" width="9.5703125" customWidth="1"/>
  </cols>
  <sheetData>
    <row r="1" spans="1:21" s="18" customFormat="1" ht="27.75" customHeight="1">
      <c r="A1" s="109" t="s">
        <v>271</v>
      </c>
      <c r="B1" s="109"/>
      <c r="C1" s="109"/>
      <c r="D1" s="109"/>
      <c r="E1" s="109"/>
      <c r="F1" s="109"/>
      <c r="G1" s="109"/>
      <c r="H1" s="109"/>
      <c r="I1" s="109"/>
      <c r="J1" s="109"/>
      <c r="L1" s="109" t="s">
        <v>272</v>
      </c>
      <c r="M1" s="109"/>
      <c r="N1" s="109"/>
      <c r="O1" s="109"/>
      <c r="P1" s="109"/>
      <c r="Q1" s="109"/>
      <c r="R1" s="109"/>
      <c r="S1" s="109"/>
      <c r="T1" s="109"/>
      <c r="U1" s="109"/>
    </row>
    <row r="2" spans="1:21" ht="18.95" customHeight="1">
      <c r="A2" s="103"/>
      <c r="B2" s="96" t="s">
        <v>8</v>
      </c>
      <c r="C2" s="96" t="s">
        <v>9</v>
      </c>
      <c r="D2" s="96" t="s">
        <v>10</v>
      </c>
      <c r="E2" s="96" t="s">
        <v>11</v>
      </c>
      <c r="F2" s="96" t="s">
        <v>12</v>
      </c>
      <c r="G2" s="96" t="s">
        <v>13</v>
      </c>
      <c r="H2" s="96" t="s">
        <v>14</v>
      </c>
      <c r="I2" s="96" t="s">
        <v>15</v>
      </c>
      <c r="J2" s="96" t="s">
        <v>17</v>
      </c>
      <c r="K2" s="6"/>
      <c r="L2" s="27"/>
      <c r="M2" s="27" t="s">
        <v>8</v>
      </c>
      <c r="N2" s="27" t="s">
        <v>9</v>
      </c>
      <c r="O2" s="27" t="s">
        <v>10</v>
      </c>
      <c r="P2" s="27" t="s">
        <v>11</v>
      </c>
      <c r="Q2" s="27" t="s">
        <v>12</v>
      </c>
      <c r="R2" s="27" t="s">
        <v>13</v>
      </c>
      <c r="S2" s="27" t="s">
        <v>14</v>
      </c>
      <c r="T2" s="27" t="s">
        <v>15</v>
      </c>
      <c r="U2" s="27" t="s">
        <v>17</v>
      </c>
    </row>
    <row r="3" spans="1:21" ht="12.95" customHeight="1">
      <c r="A3" s="98"/>
      <c r="B3" s="99" t="s">
        <v>18</v>
      </c>
      <c r="C3" s="99" t="s">
        <v>18</v>
      </c>
      <c r="D3" s="99" t="s">
        <v>18</v>
      </c>
      <c r="E3" s="99" t="s">
        <v>18</v>
      </c>
      <c r="F3" s="99" t="s">
        <v>18</v>
      </c>
      <c r="G3" s="99" t="s">
        <v>18</v>
      </c>
      <c r="H3" s="99" t="s">
        <v>18</v>
      </c>
      <c r="I3" s="99" t="s">
        <v>18</v>
      </c>
      <c r="J3" s="99" t="s">
        <v>18</v>
      </c>
      <c r="K3" s="11"/>
      <c r="L3" s="28"/>
      <c r="M3" s="28" t="s">
        <v>20</v>
      </c>
      <c r="N3" s="28" t="s">
        <v>20</v>
      </c>
      <c r="O3" s="28" t="s">
        <v>20</v>
      </c>
      <c r="P3" s="28" t="s">
        <v>20</v>
      </c>
      <c r="Q3" s="28" t="s">
        <v>20</v>
      </c>
      <c r="R3" s="28" t="s">
        <v>20</v>
      </c>
      <c r="S3" s="28" t="s">
        <v>20</v>
      </c>
      <c r="T3" s="28" t="s">
        <v>20</v>
      </c>
      <c r="U3" s="28" t="s">
        <v>20</v>
      </c>
    </row>
    <row r="4" spans="1:21" ht="15.75" customHeight="1">
      <c r="A4" s="102" t="s">
        <v>120</v>
      </c>
      <c r="B4" s="97">
        <v>-5.8324224380804424E-2</v>
      </c>
      <c r="C4" s="97">
        <v>-10.844398661433019</v>
      </c>
      <c r="D4" s="97">
        <v>-80.572363572499995</v>
      </c>
      <c r="E4" s="97">
        <v>146.69252181596812</v>
      </c>
      <c r="F4" s="97">
        <v>16.682091297037122</v>
      </c>
      <c r="G4" s="97">
        <v>-24.037808276408498</v>
      </c>
      <c r="H4" s="97">
        <v>8.2061731970072991</v>
      </c>
      <c r="I4" s="97">
        <v>-56.067891575291284</v>
      </c>
      <c r="J4" s="97">
        <v>171.58078631001305</v>
      </c>
      <c r="K4" s="11"/>
      <c r="L4" s="29" t="s">
        <v>120</v>
      </c>
      <c r="M4" s="30">
        <v>-7.025961937849848E-3</v>
      </c>
      <c r="N4" s="30">
        <v>-1.5871009122030635</v>
      </c>
      <c r="O4" s="30">
        <v>-15.396088161659341</v>
      </c>
      <c r="P4" s="30">
        <v>55.291697159425404</v>
      </c>
      <c r="Q4" s="30">
        <v>9.4156064414525531</v>
      </c>
      <c r="R4" s="30">
        <v>-44.155248646489753</v>
      </c>
      <c r="S4" s="30">
        <v>18.629985327453333</v>
      </c>
      <c r="T4" s="30">
        <v>-227.88861438874326</v>
      </c>
      <c r="U4" s="30">
        <v>6.5934025201919839</v>
      </c>
    </row>
    <row r="5" spans="1:21" s="11" customFormat="1" ht="15.75" customHeight="1">
      <c r="A5" s="102" t="s">
        <v>122</v>
      </c>
      <c r="B5" s="97">
        <v>-40.793987957211399</v>
      </c>
      <c r="C5" s="97">
        <v>-1.8100120555607013</v>
      </c>
      <c r="D5" s="97">
        <v>23.951729346559901</v>
      </c>
      <c r="E5" s="97">
        <v>10.30541128960426</v>
      </c>
      <c r="F5" s="97">
        <v>-3.1098327644334178</v>
      </c>
      <c r="G5" s="97">
        <v>1.2306880830766702</v>
      </c>
      <c r="H5" s="97">
        <v>-2.2195673331671246</v>
      </c>
      <c r="I5" s="97">
        <v>12.445571391131868</v>
      </c>
      <c r="J5" s="97">
        <v>47.933400110372673</v>
      </c>
      <c r="L5" s="29" t="s">
        <v>122</v>
      </c>
      <c r="M5" s="30">
        <v>-4.9142017699047758</v>
      </c>
      <c r="N5" s="30">
        <v>-0.26489913126260201</v>
      </c>
      <c r="O5" s="30">
        <v>4.5767918464005604</v>
      </c>
      <c r="P5" s="30">
        <v>3.8843403404228392</v>
      </c>
      <c r="Q5" s="30">
        <v>-1.7552332550679683</v>
      </c>
      <c r="R5" s="30">
        <v>2.2606611089354018</v>
      </c>
      <c r="S5" s="30">
        <v>-5.0389512696707799</v>
      </c>
      <c r="T5" s="30">
        <v>50.585173437324684</v>
      </c>
      <c r="U5" s="30">
        <v>1.8419556634859544</v>
      </c>
    </row>
    <row r="6" spans="1:21" ht="15.75" customHeight="1">
      <c r="A6" s="102" t="s">
        <v>123</v>
      </c>
      <c r="B6" s="97">
        <v>124.3334625218674</v>
      </c>
      <c r="C6" s="97">
        <v>58.125889449592023</v>
      </c>
      <c r="D6" s="97">
        <v>-348.98222918035106</v>
      </c>
      <c r="E6" s="97">
        <v>-86.133744529625346</v>
      </c>
      <c r="F6" s="97">
        <v>185.40258515698301</v>
      </c>
      <c r="G6" s="97">
        <v>89.521264254657638</v>
      </c>
      <c r="H6" s="97">
        <v>-23.481852143643401</v>
      </c>
      <c r="I6" s="97">
        <v>1.2146244705199933</v>
      </c>
      <c r="J6" s="97">
        <v>458.59782585361995</v>
      </c>
      <c r="K6" s="11"/>
      <c r="L6" s="29" t="s">
        <v>123</v>
      </c>
      <c r="M6" s="30">
        <v>14.977690394580307</v>
      </c>
      <c r="N6" s="30">
        <v>8.5068481017896698</v>
      </c>
      <c r="O6" s="30">
        <v>-66.684914393487219</v>
      </c>
      <c r="P6" s="30">
        <v>-32.465737576684994</v>
      </c>
      <c r="Q6" s="30">
        <v>104.6438209684233</v>
      </c>
      <c r="R6" s="30">
        <v>164.44235002040372</v>
      </c>
      <c r="S6" s="30">
        <v>-53.309447704204487</v>
      </c>
      <c r="T6" s="30">
        <v>4.9368556550367169</v>
      </c>
      <c r="U6" s="30">
        <v>17.622719453415659</v>
      </c>
    </row>
    <row r="7" spans="1:21" ht="15.75" customHeight="1">
      <c r="A7" s="102" t="s">
        <v>172</v>
      </c>
      <c r="B7" s="97">
        <v>-20.275902007396837</v>
      </c>
      <c r="C7" s="97">
        <v>-54.073443895269278</v>
      </c>
      <c r="D7" s="97">
        <v>16.183067935840441</v>
      </c>
      <c r="E7" s="97">
        <v>18.97476745444802</v>
      </c>
      <c r="F7" s="97">
        <v>14.81868013611342</v>
      </c>
      <c r="G7" s="97">
        <v>1.651127466479458</v>
      </c>
      <c r="H7" s="97">
        <v>-8.2136005819010638</v>
      </c>
      <c r="I7" s="97">
        <v>30.935303491686071</v>
      </c>
      <c r="J7" s="97">
        <v>82.562946484567306</v>
      </c>
      <c r="K7" s="11"/>
      <c r="L7" s="29" t="s">
        <v>172</v>
      </c>
      <c r="M7" s="30">
        <v>-2.4425136771545128</v>
      </c>
      <c r="N7" s="30">
        <v>-7.9137640372216325</v>
      </c>
      <c r="O7" s="30">
        <v>3.0923250804493074</v>
      </c>
      <c r="P7" s="30">
        <v>7.1520148592036614</v>
      </c>
      <c r="Q7" s="30">
        <v>8.3638710314572897</v>
      </c>
      <c r="R7" s="30">
        <v>3.0329696863836566</v>
      </c>
      <c r="S7" s="30">
        <v>-18.646847276168071</v>
      </c>
      <c r="T7" s="30">
        <v>125.7369102055264</v>
      </c>
      <c r="U7" s="30">
        <v>3.1726788944902609</v>
      </c>
    </row>
    <row r="8" spans="1:21" ht="15.75" customHeight="1">
      <c r="A8" s="102" t="s">
        <v>48</v>
      </c>
      <c r="B8" s="97">
        <v>47.022065626670376</v>
      </c>
      <c r="C8" s="97">
        <v>-2.6585447573465588</v>
      </c>
      <c r="D8" s="97">
        <v>-21.144101328090624</v>
      </c>
      <c r="E8" s="97">
        <v>-21.188694932156466</v>
      </c>
      <c r="F8" s="97">
        <v>1.9544353638087462</v>
      </c>
      <c r="G8" s="97">
        <v>-2.6243834460135624</v>
      </c>
      <c r="H8" s="97">
        <v>0.68878533652224028</v>
      </c>
      <c r="I8" s="97">
        <v>-2.0495618633939929</v>
      </c>
      <c r="J8" s="97">
        <v>49.665286327001283</v>
      </c>
      <c r="K8" s="11"/>
      <c r="L8" s="29" t="s">
        <v>48</v>
      </c>
      <c r="M8" s="30">
        <v>5.6644601250933446</v>
      </c>
      <c r="N8" s="30">
        <v>-0.38908370498432332</v>
      </c>
      <c r="O8" s="30">
        <v>-4.0402991014831029</v>
      </c>
      <c r="P8" s="30">
        <v>-7.9864937141241361</v>
      </c>
      <c r="Q8" s="30">
        <v>1.1031107475205271</v>
      </c>
      <c r="R8" s="30">
        <v>-4.8207516371694021</v>
      </c>
      <c r="S8" s="30">
        <v>1.5637082480606252</v>
      </c>
      <c r="T8" s="30">
        <v>-8.330468652020846</v>
      </c>
      <c r="U8" s="30">
        <v>1.9085075379177041</v>
      </c>
    </row>
    <row r="9" spans="1:21" s="11" customFormat="1" ht="15.75" customHeight="1">
      <c r="A9" s="102" t="s">
        <v>124</v>
      </c>
      <c r="B9" s="97">
        <v>50.468542892571108</v>
      </c>
      <c r="C9" s="97">
        <v>-108.8880766821222</v>
      </c>
      <c r="D9" s="97">
        <v>52.074811107544619</v>
      </c>
      <c r="E9" s="97">
        <v>33.000095774134401</v>
      </c>
      <c r="F9" s="97">
        <v>-4.8470406438935587</v>
      </c>
      <c r="G9" s="97">
        <v>-9.3677401883071383</v>
      </c>
      <c r="H9" s="97">
        <v>-23.41318228531021</v>
      </c>
      <c r="I9" s="97">
        <v>10.97259002538299</v>
      </c>
      <c r="J9" s="97">
        <v>146.51603979963312</v>
      </c>
      <c r="L9" s="29" t="s">
        <v>124</v>
      </c>
      <c r="M9" s="30">
        <v>6.0796361235221017</v>
      </c>
      <c r="N9" s="30">
        <v>-15.9360026522113</v>
      </c>
      <c r="O9" s="30">
        <v>9.9506623271897823</v>
      </c>
      <c r="P9" s="30">
        <v>12.438475248687519</v>
      </c>
      <c r="Q9" s="30">
        <v>-2.7357377618915311</v>
      </c>
      <c r="R9" s="30">
        <v>-17.207679357205436</v>
      </c>
      <c r="S9" s="30">
        <v>-53.153550622523078</v>
      </c>
      <c r="T9" s="30">
        <v>44.598223098552182</v>
      </c>
      <c r="U9" s="30">
        <v>5.6302296244173009</v>
      </c>
    </row>
    <row r="10" spans="1:21" ht="15.75" customHeight="1">
      <c r="A10" s="102" t="s">
        <v>50</v>
      </c>
      <c r="B10" s="97">
        <v>4.1275467540620632</v>
      </c>
      <c r="C10" s="97">
        <v>3.148383173689183</v>
      </c>
      <c r="D10" s="97">
        <v>-6.8538153037298883</v>
      </c>
      <c r="E10" s="97">
        <v>0.23007578394314199</v>
      </c>
      <c r="F10" s="97">
        <v>-1.5630604353282844</v>
      </c>
      <c r="G10" s="97">
        <v>0.3492830376786592</v>
      </c>
      <c r="H10" s="97">
        <v>0.18942006798465488</v>
      </c>
      <c r="I10" s="97">
        <v>0.372166921700469</v>
      </c>
      <c r="J10" s="97">
        <v>8.4168757390581721</v>
      </c>
      <c r="K10" s="11"/>
      <c r="L10" s="29" t="s">
        <v>50</v>
      </c>
      <c r="M10" s="30">
        <v>0.4972202665121111</v>
      </c>
      <c r="N10" s="30">
        <v>0.46077260371268774</v>
      </c>
      <c r="O10" s="30">
        <v>-1.3096543278763992</v>
      </c>
      <c r="P10" s="30">
        <v>8.6720716312048765E-2</v>
      </c>
      <c r="Q10" s="30">
        <v>-0.88221324540230273</v>
      </c>
      <c r="R10" s="30">
        <v>0.64160089802524867</v>
      </c>
      <c r="S10" s="30">
        <v>0.43002907720327932</v>
      </c>
      <c r="T10" s="30">
        <v>1.5126768944709184</v>
      </c>
      <c r="U10" s="30">
        <v>0.32343860232566324</v>
      </c>
    </row>
    <row r="11" spans="1:21" ht="15.75" customHeight="1">
      <c r="A11" s="102" t="s">
        <v>125</v>
      </c>
      <c r="B11" s="97">
        <v>-5.757918714248099</v>
      </c>
      <c r="C11" s="97">
        <v>6.4284469889337963</v>
      </c>
      <c r="D11" s="97">
        <v>-5.2695709401226996</v>
      </c>
      <c r="E11" s="97">
        <v>0.69001556993689839</v>
      </c>
      <c r="F11" s="97">
        <v>7.6988063487550704</v>
      </c>
      <c r="G11" s="97">
        <v>1.844741023984257</v>
      </c>
      <c r="H11" s="97">
        <v>-0.86714537433024041</v>
      </c>
      <c r="I11" s="97">
        <v>-4.7673749029089194</v>
      </c>
      <c r="J11" s="97">
        <v>16.66200993160999</v>
      </c>
      <c r="K11" s="11"/>
      <c r="L11" s="29" t="s">
        <v>125</v>
      </c>
      <c r="M11" s="30">
        <v>-0.69362118668576656</v>
      </c>
      <c r="N11" s="30">
        <v>0.94081695064110227</v>
      </c>
      <c r="O11" s="30">
        <v>-1.0069306046265445</v>
      </c>
      <c r="P11" s="30">
        <v>0.26008232359726385</v>
      </c>
      <c r="Q11" s="30">
        <v>4.3453143468714082</v>
      </c>
      <c r="R11" s="30">
        <v>3.3886200299861624</v>
      </c>
      <c r="S11" s="30">
        <v>-1.9686283987319355</v>
      </c>
      <c r="T11" s="30">
        <v>-19.377052183898513</v>
      </c>
      <c r="U11" s="30">
        <v>0.64027762453569104</v>
      </c>
    </row>
    <row r="12" spans="1:21" ht="15.75" customHeight="1">
      <c r="A12" s="102" t="s">
        <v>126</v>
      </c>
      <c r="B12" s="97">
        <v>0</v>
      </c>
      <c r="C12" s="97">
        <v>0</v>
      </c>
      <c r="D12" s="97">
        <v>0</v>
      </c>
      <c r="E12" s="97">
        <v>0</v>
      </c>
      <c r="F12" s="97">
        <v>0</v>
      </c>
      <c r="G12" s="97">
        <v>0</v>
      </c>
      <c r="H12" s="97">
        <v>0</v>
      </c>
      <c r="I12" s="97">
        <v>0</v>
      </c>
      <c r="J12" s="97">
        <v>0</v>
      </c>
      <c r="K12" s="11"/>
      <c r="L12" s="29" t="s">
        <v>126</v>
      </c>
      <c r="M12" s="30">
        <v>0</v>
      </c>
      <c r="N12" s="30">
        <v>0</v>
      </c>
      <c r="O12" s="30">
        <v>0</v>
      </c>
      <c r="P12" s="30">
        <v>0</v>
      </c>
      <c r="Q12" s="30">
        <v>0</v>
      </c>
      <c r="R12" s="30">
        <v>0</v>
      </c>
      <c r="S12" s="30">
        <v>0</v>
      </c>
      <c r="T12" s="30">
        <v>0</v>
      </c>
      <c r="U12" s="30">
        <v>0</v>
      </c>
    </row>
    <row r="13" spans="1:21" ht="15.75" customHeight="1">
      <c r="A13" s="102" t="s">
        <v>273</v>
      </c>
      <c r="B13" s="97">
        <v>5.109733784213919</v>
      </c>
      <c r="C13" s="97">
        <v>3.4817469080399479</v>
      </c>
      <c r="D13" s="97">
        <v>-4.9083024088900089</v>
      </c>
      <c r="E13" s="97">
        <v>-0.88073343165896667</v>
      </c>
      <c r="F13" s="97">
        <v>-1.9708686635396953</v>
      </c>
      <c r="G13" s="97">
        <v>-4.4396380939857899E-2</v>
      </c>
      <c r="H13" s="97">
        <v>0.37504358111147612</v>
      </c>
      <c r="I13" s="97">
        <v>-1.1622233883368125</v>
      </c>
      <c r="J13" s="97">
        <v>8.9665242733653425</v>
      </c>
      <c r="K13" s="11"/>
      <c r="L13" s="29" t="s">
        <v>273</v>
      </c>
      <c r="M13" s="30">
        <v>0.61553831982458518</v>
      </c>
      <c r="N13" s="30">
        <v>0.50956109843717112</v>
      </c>
      <c r="O13" s="30">
        <v>-0.93789797469895364</v>
      </c>
      <c r="P13" s="30">
        <v>-0.33196815746723479</v>
      </c>
      <c r="Q13" s="30">
        <v>-1.1123859325105843</v>
      </c>
      <c r="R13" s="30">
        <v>-8.1552078994141908E-2</v>
      </c>
      <c r="S13" s="30">
        <v>0.85143906246220302</v>
      </c>
      <c r="T13" s="30">
        <v>-4.7238708311797346</v>
      </c>
      <c r="U13" s="30">
        <v>0.34456016324899863</v>
      </c>
    </row>
    <row r="14" spans="1:21" ht="15.75" customHeight="1">
      <c r="A14" s="102" t="s">
        <v>100</v>
      </c>
      <c r="B14" s="97">
        <v>4.0754371625895907</v>
      </c>
      <c r="C14" s="97">
        <v>10.979255368917112</v>
      </c>
      <c r="D14" s="97">
        <v>-13.812720932490242</v>
      </c>
      <c r="E14" s="97">
        <v>2.904767254726969</v>
      </c>
      <c r="F14" s="97">
        <v>1.1766189116978547</v>
      </c>
      <c r="G14" s="97">
        <v>0.73223157701648056</v>
      </c>
      <c r="H14" s="97">
        <v>0.50427532273631481</v>
      </c>
      <c r="I14" s="97">
        <v>-6.5598646651940538</v>
      </c>
      <c r="J14" s="97">
        <v>20.37258559768431</v>
      </c>
      <c r="K14" s="11"/>
      <c r="L14" s="29" t="s">
        <v>100</v>
      </c>
      <c r="M14" s="30">
        <v>0.49094294332145766</v>
      </c>
      <c r="N14" s="30">
        <v>1.6068374794528348</v>
      </c>
      <c r="O14" s="30">
        <v>-2.6393897336480823</v>
      </c>
      <c r="P14" s="30">
        <v>1.0948718406277753</v>
      </c>
      <c r="Q14" s="30">
        <v>0.6641002262159339</v>
      </c>
      <c r="R14" s="30">
        <v>1.3450422342250554</v>
      </c>
      <c r="S14" s="30">
        <v>1.1448261739102048</v>
      </c>
      <c r="T14" s="30">
        <v>-26.662648213216386</v>
      </c>
      <c r="U14" s="30">
        <v>0.78286537852729121</v>
      </c>
    </row>
    <row r="15" spans="1:21" ht="15.75" customHeight="1">
      <c r="A15" s="102" t="s">
        <v>102</v>
      </c>
      <c r="B15" s="97">
        <v>0.53649304511439766</v>
      </c>
      <c r="C15" s="97">
        <v>490.53607232750204</v>
      </c>
      <c r="D15" s="97">
        <v>-131.588843906232</v>
      </c>
      <c r="E15" s="97">
        <v>41.248878383598701</v>
      </c>
      <c r="F15" s="97">
        <v>-357.57009734058227</v>
      </c>
      <c r="G15" s="97">
        <v>-41.393776712882101</v>
      </c>
      <c r="H15" s="97">
        <v>40.030405458990401</v>
      </c>
      <c r="I15" s="97">
        <v>-41.799131255509295</v>
      </c>
      <c r="J15" s="97">
        <v>572.35184921520556</v>
      </c>
      <c r="K15" s="11"/>
      <c r="L15" s="29" t="s">
        <v>102</v>
      </c>
      <c r="M15" s="30">
        <v>6.4628029860873584E-2</v>
      </c>
      <c r="N15" s="30">
        <v>71.791002172231885</v>
      </c>
      <c r="O15" s="30">
        <v>-25.144520429119595</v>
      </c>
      <c r="P15" s="30">
        <v>15.547626174244703</v>
      </c>
      <c r="Q15" s="30">
        <v>-201.81758101208595</v>
      </c>
      <c r="R15" s="30">
        <v>-76.036570479198119</v>
      </c>
      <c r="S15" s="30">
        <v>90.878640804823817</v>
      </c>
      <c r="T15" s="30">
        <v>-169.89306779406456</v>
      </c>
      <c r="U15" s="30">
        <v>21.993990155947031</v>
      </c>
    </row>
    <row r="16" spans="1:21" ht="15.75" customHeight="1">
      <c r="A16" s="101" t="s">
        <v>27</v>
      </c>
      <c r="B16" s="100">
        <v>168.78714888385173</v>
      </c>
      <c r="C16" s="100">
        <v>394.42531816494233</v>
      </c>
      <c r="D16" s="100">
        <v>-520.92233918246166</v>
      </c>
      <c r="E16" s="100">
        <v>145.84336043291972</v>
      </c>
      <c r="F16" s="100">
        <v>-141.32768263338198</v>
      </c>
      <c r="G16" s="100">
        <v>17.861230438341991</v>
      </c>
      <c r="H16" s="100">
        <v>-8.2012447539996529</v>
      </c>
      <c r="I16" s="100">
        <v>-56.465791350212967</v>
      </c>
      <c r="J16" s="100">
        <v>726.9170579200561</v>
      </c>
      <c r="K16" s="11"/>
      <c r="L16" s="31" t="s">
        <v>27</v>
      </c>
      <c r="M16" s="32">
        <v>20.332753607031879</v>
      </c>
      <c r="N16" s="32">
        <v>57.724987968382422</v>
      </c>
      <c r="O16" s="32">
        <v>-99.539915472559613</v>
      </c>
      <c r="P16" s="32">
        <v>54.971629214244842</v>
      </c>
      <c r="Q16" s="32">
        <v>-79.767327445017315</v>
      </c>
      <c r="R16" s="32">
        <v>32.809441778902354</v>
      </c>
      <c r="S16" s="32">
        <v>-18.618796577384895</v>
      </c>
      <c r="T16" s="32">
        <v>-229.50588277221243</v>
      </c>
      <c r="U16" s="32">
        <v>27.933528367219868</v>
      </c>
    </row>
    <row r="17" spans="1:21" ht="15.75" customHeight="1">
      <c r="A17" s="106" t="s">
        <v>30</v>
      </c>
      <c r="B17" s="107"/>
      <c r="C17" s="107"/>
      <c r="D17" s="107"/>
      <c r="E17" s="107"/>
      <c r="F17" s="107"/>
      <c r="G17" s="107"/>
      <c r="H17" s="107"/>
      <c r="I17" s="107"/>
      <c r="J17" s="107"/>
      <c r="K17" s="11"/>
      <c r="L17" s="29" t="s">
        <v>30</v>
      </c>
      <c r="M17" s="30"/>
      <c r="N17" s="30"/>
      <c r="O17" s="30"/>
      <c r="P17" s="30"/>
      <c r="Q17" s="30"/>
      <c r="R17" s="30"/>
      <c r="S17" s="30"/>
      <c r="T17" s="30"/>
      <c r="U17" s="30"/>
    </row>
    <row r="18" spans="1:21" ht="15.75" customHeight="1">
      <c r="A18" s="31" t="s">
        <v>28</v>
      </c>
      <c r="B18" s="32">
        <v>375.99488125265799</v>
      </c>
      <c r="C18" s="32">
        <v>1151.9070883193499</v>
      </c>
      <c r="D18" s="32">
        <v>-881.92568622213105</v>
      </c>
      <c r="E18" s="32">
        <v>0.31184624984686199</v>
      </c>
      <c r="F18" s="32">
        <v>-235.86681618073899</v>
      </c>
      <c r="G18" s="32">
        <v>-89.006498218384806</v>
      </c>
      <c r="H18" s="32">
        <v>90.722728096453807</v>
      </c>
      <c r="I18" s="32">
        <v>-412.13754329704602</v>
      </c>
      <c r="J18" s="32">
        <v>1618.9365439183</v>
      </c>
      <c r="K18" s="11"/>
      <c r="L18" s="31" t="s">
        <v>28</v>
      </c>
      <c r="M18" s="32">
        <v>45.293799489890674</v>
      </c>
      <c r="N18" s="32">
        <v>168.58406332354724</v>
      </c>
      <c r="O18" s="32">
        <v>-168.52187294828465</v>
      </c>
      <c r="P18" s="32">
        <v>0.11754183644389622</v>
      </c>
      <c r="Q18" s="32">
        <v>-133.1265411639792</v>
      </c>
      <c r="R18" s="32">
        <v>-163.49677203488068</v>
      </c>
      <c r="S18" s="32">
        <v>205.96239595818625</v>
      </c>
      <c r="T18" s="32">
        <v>-1675.1379629359026</v>
      </c>
      <c r="U18" s="32">
        <v>62.211512828804956</v>
      </c>
    </row>
    <row r="19" spans="1:21" ht="15.75" customHeight="1">
      <c r="A19" s="31" t="s">
        <v>29</v>
      </c>
      <c r="B19" s="32">
        <v>-207.20773236880601</v>
      </c>
      <c r="C19" s="32">
        <v>-757.48177015440297</v>
      </c>
      <c r="D19" s="32">
        <v>361.00334703967002</v>
      </c>
      <c r="E19" s="32">
        <v>145.531514183073</v>
      </c>
      <c r="F19" s="32">
        <v>94.539133547357096</v>
      </c>
      <c r="G19" s="32">
        <v>106.867728656727</v>
      </c>
      <c r="H19" s="32">
        <v>-98.923972850453495</v>
      </c>
      <c r="I19" s="32">
        <v>355.67175194683199</v>
      </c>
      <c r="J19" s="32">
        <v>1063.6134753736601</v>
      </c>
      <c r="K19" s="11"/>
      <c r="L19" s="31" t="s">
        <v>29</v>
      </c>
      <c r="M19" s="32">
        <v>-24.961045882858762</v>
      </c>
      <c r="N19" s="32">
        <v>-110.85907535516414</v>
      </c>
      <c r="O19" s="32">
        <v>68.981957475725167</v>
      </c>
      <c r="P19" s="32">
        <v>54.854087377801008</v>
      </c>
      <c r="Q19" s="32">
        <v>53.359213718961939</v>
      </c>
      <c r="R19" s="32">
        <v>196.30621381378342</v>
      </c>
      <c r="S19" s="32">
        <v>-224.58119253557126</v>
      </c>
      <c r="T19" s="32">
        <v>1445.6320801636859</v>
      </c>
      <c r="U19" s="32">
        <v>40.871894341176549</v>
      </c>
    </row>
    <row r="20" spans="1:21" ht="15.75" customHeight="1">
      <c r="A20" s="11"/>
      <c r="B20" s="17"/>
      <c r="C20" s="17"/>
      <c r="D20" s="17"/>
      <c r="E20" s="17"/>
      <c r="F20" s="17"/>
      <c r="G20" s="17"/>
      <c r="H20" s="17"/>
      <c r="I20" s="17"/>
      <c r="J20" s="17"/>
      <c r="K20" s="11"/>
      <c r="L20" s="11"/>
      <c r="M20" s="11"/>
      <c r="N20" s="11"/>
      <c r="O20" s="11"/>
      <c r="P20" s="11"/>
      <c r="Q20" s="11"/>
      <c r="R20" s="11"/>
      <c r="S20" s="11"/>
      <c r="T20" s="11"/>
      <c r="U20" s="11"/>
    </row>
  </sheetData>
  <mergeCells count="2">
    <mergeCell ref="A1:J1"/>
    <mergeCell ref="L1:U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74"/>
  <sheetViews>
    <sheetView showGridLines="0" workbookViewId="0">
      <selection activeCell="U30" sqref="U30"/>
    </sheetView>
  </sheetViews>
  <sheetFormatPr defaultColWidth="9" defaultRowHeight="12.75"/>
  <cols>
    <col min="1" max="1" width="34.7109375" style="20" customWidth="1"/>
    <col min="2" max="10" width="8.85546875" style="20" customWidth="1"/>
    <col min="11" max="11" width="9" style="20"/>
    <col min="12" max="12" width="33.5703125" style="20" customWidth="1"/>
    <col min="13" max="13" width="6.85546875" style="20" customWidth="1"/>
    <col min="14" max="15" width="6" style="20" customWidth="1"/>
    <col min="16" max="16" width="7.5703125" style="20" customWidth="1"/>
    <col min="17" max="18" width="6.85546875" style="20" customWidth="1"/>
    <col min="19" max="19" width="7.5703125" style="20" customWidth="1"/>
    <col min="20" max="20" width="7.85546875" style="20" customWidth="1"/>
    <col min="21" max="21" width="8.7109375" style="20" customWidth="1"/>
    <col min="22" max="16384" width="9" style="20"/>
  </cols>
  <sheetData>
    <row r="1" spans="1:26" s="19" customFormat="1" ht="25.5" customHeight="1" thickBot="1">
      <c r="A1" s="109" t="s">
        <v>274</v>
      </c>
      <c r="B1" s="109"/>
      <c r="C1" s="109"/>
      <c r="D1" s="109"/>
      <c r="E1" s="109"/>
      <c r="F1" s="109"/>
      <c r="G1" s="109"/>
      <c r="H1" s="109"/>
      <c r="I1" s="109"/>
      <c r="J1" s="109"/>
      <c r="K1" s="6"/>
      <c r="L1" s="109" t="s">
        <v>275</v>
      </c>
      <c r="M1" s="109"/>
      <c r="N1" s="109"/>
      <c r="O1" s="109"/>
      <c r="P1" s="109"/>
      <c r="Q1" s="109"/>
      <c r="R1" s="109"/>
      <c r="S1" s="109"/>
      <c r="T1" s="109"/>
      <c r="U1" s="109"/>
      <c r="W1" s="6"/>
      <c r="X1" s="6"/>
    </row>
    <row r="2" spans="1:26" ht="18.95" customHeight="1">
      <c r="A2" s="103"/>
      <c r="B2" s="96" t="s">
        <v>8</v>
      </c>
      <c r="C2" s="96" t="s">
        <v>9</v>
      </c>
      <c r="D2" s="96" t="s">
        <v>10</v>
      </c>
      <c r="E2" s="96" t="s">
        <v>11</v>
      </c>
      <c r="F2" s="96" t="s">
        <v>12</v>
      </c>
      <c r="G2" s="96" t="s">
        <v>13</v>
      </c>
      <c r="H2" s="96" t="s">
        <v>14</v>
      </c>
      <c r="I2" s="96" t="s">
        <v>15</v>
      </c>
      <c r="J2" s="96" t="s">
        <v>17</v>
      </c>
      <c r="K2" s="9"/>
      <c r="L2" s="48"/>
      <c r="M2" s="49" t="s">
        <v>8</v>
      </c>
      <c r="N2" s="49" t="s">
        <v>9</v>
      </c>
      <c r="O2" s="49" t="s">
        <v>10</v>
      </c>
      <c r="P2" s="49" t="s">
        <v>11</v>
      </c>
      <c r="Q2" s="49" t="s">
        <v>12</v>
      </c>
      <c r="R2" s="49" t="s">
        <v>13</v>
      </c>
      <c r="S2" s="49" t="s">
        <v>14</v>
      </c>
      <c r="T2" s="49" t="s">
        <v>15</v>
      </c>
      <c r="U2" s="49" t="s">
        <v>17</v>
      </c>
      <c r="V2" s="7"/>
      <c r="W2" s="7"/>
      <c r="X2" s="7"/>
      <c r="Y2" s="24"/>
      <c r="Z2" s="24"/>
    </row>
    <row r="3" spans="1:26" ht="12.95" customHeight="1">
      <c r="A3" s="98"/>
      <c r="B3" s="99" t="s">
        <v>18</v>
      </c>
      <c r="C3" s="99" t="s">
        <v>18</v>
      </c>
      <c r="D3" s="99" t="s">
        <v>18</v>
      </c>
      <c r="E3" s="99" t="s">
        <v>18</v>
      </c>
      <c r="F3" s="99" t="s">
        <v>18</v>
      </c>
      <c r="G3" s="99" t="s">
        <v>18</v>
      </c>
      <c r="H3" s="99" t="s">
        <v>18</v>
      </c>
      <c r="I3" s="99" t="s">
        <v>18</v>
      </c>
      <c r="J3" s="99" t="s">
        <v>18</v>
      </c>
      <c r="K3" s="9"/>
      <c r="L3" s="50"/>
      <c r="M3" s="33" t="s">
        <v>20</v>
      </c>
      <c r="N3" s="33" t="s">
        <v>20</v>
      </c>
      <c r="O3" s="33" t="s">
        <v>20</v>
      </c>
      <c r="P3" s="33" t="s">
        <v>20</v>
      </c>
      <c r="Q3" s="33" t="s">
        <v>20</v>
      </c>
      <c r="R3" s="33" t="s">
        <v>20</v>
      </c>
      <c r="S3" s="33" t="s">
        <v>20</v>
      </c>
      <c r="T3" s="33" t="s">
        <v>20</v>
      </c>
      <c r="U3" s="33" t="s">
        <v>20</v>
      </c>
      <c r="V3" s="7"/>
      <c r="W3" s="7"/>
      <c r="X3" s="7"/>
      <c r="Y3" s="24"/>
      <c r="Z3" s="24"/>
    </row>
    <row r="4" spans="1:26" s="24" customFormat="1" ht="15.75" customHeight="1">
      <c r="A4" s="108" t="s">
        <v>108</v>
      </c>
      <c r="B4" s="108"/>
      <c r="C4" s="108"/>
      <c r="D4" s="108"/>
      <c r="E4" s="108"/>
      <c r="F4" s="108"/>
      <c r="G4" s="108"/>
      <c r="H4" s="108"/>
      <c r="I4" s="108"/>
      <c r="J4" s="108"/>
      <c r="K4" s="9"/>
      <c r="L4" s="114" t="s">
        <v>108</v>
      </c>
      <c r="M4" s="114"/>
      <c r="N4" s="114"/>
      <c r="O4" s="114"/>
      <c r="P4" s="114"/>
      <c r="Q4" s="114"/>
      <c r="R4" s="114"/>
      <c r="S4" s="114"/>
      <c r="T4" s="114"/>
      <c r="U4" s="114"/>
      <c r="V4" s="7"/>
      <c r="W4" s="7"/>
      <c r="X4" s="7"/>
    </row>
    <row r="5" spans="1:26" ht="15.75" customHeight="1">
      <c r="A5" s="102" t="s">
        <v>32</v>
      </c>
      <c r="B5" s="97">
        <v>2345.677007993846</v>
      </c>
      <c r="C5" s="97">
        <v>3531.2409833306247</v>
      </c>
      <c r="D5" s="97">
        <v>-1628.5654129824868</v>
      </c>
      <c r="E5" s="97">
        <v>-5319.4635166889939</v>
      </c>
      <c r="F5" s="97">
        <v>675.38570357986418</v>
      </c>
      <c r="G5" s="97">
        <v>223.68877414749608</v>
      </c>
      <c r="H5" s="97">
        <v>241.07252784142452</v>
      </c>
      <c r="I5" s="97">
        <v>-69.036067221764327</v>
      </c>
      <c r="J5" s="97">
        <v>7017.0649968932494</v>
      </c>
      <c r="K5" s="9"/>
      <c r="L5" s="35" t="s">
        <v>32</v>
      </c>
      <c r="M5" s="30">
        <v>282.56933635414714</v>
      </c>
      <c r="N5" s="30">
        <v>516.80466209569306</v>
      </c>
      <c r="O5" s="30">
        <v>-311.19276590100333</v>
      </c>
      <c r="P5" s="30">
        <v>-2005.0249472455616</v>
      </c>
      <c r="Q5" s="30">
        <v>381.19716933937264</v>
      </c>
      <c r="R5" s="30">
        <v>410.89575756392179</v>
      </c>
      <c r="S5" s="30">
        <v>547.29257459197993</v>
      </c>
      <c r="T5" s="30">
        <v>-280.59791905835147</v>
      </c>
      <c r="U5" s="30">
        <v>269.64752306981887</v>
      </c>
      <c r="V5" s="7"/>
      <c r="W5" s="7"/>
      <c r="X5" s="7"/>
      <c r="Y5" s="24"/>
      <c r="Z5" s="24"/>
    </row>
    <row r="6" spans="1:26" ht="15.75" customHeight="1">
      <c r="A6" s="102" t="s">
        <v>31</v>
      </c>
      <c r="B6" s="97">
        <v>-1926.2246493986397</v>
      </c>
      <c r="C6" s="97">
        <v>-730.06868168642427</v>
      </c>
      <c r="D6" s="97">
        <v>748.97005314701414</v>
      </c>
      <c r="E6" s="97">
        <v>934.17974040208526</v>
      </c>
      <c r="F6" s="97">
        <v>665.48000631875323</v>
      </c>
      <c r="G6" s="97">
        <v>206.20679269938381</v>
      </c>
      <c r="H6" s="97">
        <v>3.092384385163784</v>
      </c>
      <c r="I6" s="97">
        <v>98.364354132635938</v>
      </c>
      <c r="J6" s="97">
        <v>2656.2933310850499</v>
      </c>
      <c r="K6" s="9"/>
      <c r="L6" s="35" t="s">
        <v>31</v>
      </c>
      <c r="M6" s="30">
        <v>-232.04048084824873</v>
      </c>
      <c r="N6" s="30">
        <v>-106.84711129222705</v>
      </c>
      <c r="O6" s="30">
        <v>143.11618100067511</v>
      </c>
      <c r="P6" s="30">
        <v>352.1132683476722</v>
      </c>
      <c r="Q6" s="30">
        <v>375.60625479046593</v>
      </c>
      <c r="R6" s="30">
        <v>378.78296138889334</v>
      </c>
      <c r="S6" s="30">
        <v>7.0204557397664011</v>
      </c>
      <c r="T6" s="30">
        <v>399.80309119397452</v>
      </c>
      <c r="U6" s="30">
        <v>102.07443106071867</v>
      </c>
      <c r="V6" s="7"/>
      <c r="W6" s="7"/>
      <c r="X6" s="7"/>
      <c r="Y6" s="24"/>
      <c r="Z6" s="24"/>
    </row>
    <row r="7" spans="1:26" ht="15.75" customHeight="1">
      <c r="A7" s="102" t="s">
        <v>61</v>
      </c>
      <c r="B7" s="97">
        <v>-704.89081462922286</v>
      </c>
      <c r="C7" s="97">
        <v>333.93393002989961</v>
      </c>
      <c r="D7" s="97">
        <v>501.35451026417826</v>
      </c>
      <c r="E7" s="97">
        <v>-710.04992663392068</v>
      </c>
      <c r="F7" s="97">
        <v>433.72109186808609</v>
      </c>
      <c r="G7" s="97">
        <v>192.80456701572115</v>
      </c>
      <c r="H7" s="97">
        <v>2.3803037377687692</v>
      </c>
      <c r="I7" s="97">
        <v>-49.253661652495772</v>
      </c>
      <c r="J7" s="97">
        <v>1464.1944029156466</v>
      </c>
      <c r="K7" s="9"/>
      <c r="L7" s="35" t="s">
        <v>61</v>
      </c>
      <c r="M7" s="30">
        <v>-84.913877321184984</v>
      </c>
      <c r="N7" s="30">
        <v>48.871944080297503</v>
      </c>
      <c r="O7" s="30">
        <v>95.800816781640933</v>
      </c>
      <c r="P7" s="30">
        <v>-267.63372137516393</v>
      </c>
      <c r="Q7" s="30">
        <v>244.79827101247756</v>
      </c>
      <c r="R7" s="30">
        <v>354.16430228845917</v>
      </c>
      <c r="S7" s="30">
        <v>5.4038615375174679</v>
      </c>
      <c r="T7" s="30">
        <v>-200.19209555056159</v>
      </c>
      <c r="U7" s="30">
        <v>56.265175570369998</v>
      </c>
      <c r="V7" s="7"/>
      <c r="W7" s="7"/>
      <c r="X7" s="7"/>
      <c r="Y7" s="24"/>
      <c r="Z7" s="24"/>
    </row>
    <row r="8" spans="1:26" ht="15.75" customHeight="1">
      <c r="A8" s="102" t="s">
        <v>62</v>
      </c>
      <c r="B8" s="97">
        <v>-918.74674701397373</v>
      </c>
      <c r="C8" s="97">
        <v>-492.84796227667999</v>
      </c>
      <c r="D8" s="97">
        <v>718.22421442094162</v>
      </c>
      <c r="E8" s="97">
        <v>65.144075687796715</v>
      </c>
      <c r="F8" s="97">
        <v>378.2942131720182</v>
      </c>
      <c r="G8" s="97">
        <v>139.70707964716181</v>
      </c>
      <c r="H8" s="97">
        <v>94.117174036551717</v>
      </c>
      <c r="I8" s="97">
        <v>16.10795232618338</v>
      </c>
      <c r="J8" s="97">
        <v>1411.5947092906538</v>
      </c>
      <c r="K8" s="7"/>
      <c r="L8" s="35" t="s">
        <v>62</v>
      </c>
      <c r="M8" s="30">
        <v>-110.67579112407414</v>
      </c>
      <c r="N8" s="30">
        <v>-72.129352205443269</v>
      </c>
      <c r="O8" s="30">
        <v>137.24114367221406</v>
      </c>
      <c r="P8" s="30">
        <v>24.554261253883887</v>
      </c>
      <c r="Q8" s="30">
        <v>213.514562825783</v>
      </c>
      <c r="R8" s="30">
        <v>256.6290889985026</v>
      </c>
      <c r="S8" s="30">
        <v>213.66860402139409</v>
      </c>
      <c r="T8" s="30">
        <v>65.470964452523987</v>
      </c>
      <c r="U8" s="30">
        <v>54.243906406340557</v>
      </c>
      <c r="V8" s="7"/>
      <c r="W8" s="7"/>
      <c r="X8" s="7"/>
      <c r="Y8" s="24"/>
      <c r="Z8" s="24"/>
    </row>
    <row r="9" spans="1:26" ht="15.75" customHeight="1">
      <c r="A9" s="102" t="s">
        <v>45</v>
      </c>
      <c r="B9" s="97">
        <v>124.83242247721982</v>
      </c>
      <c r="C9" s="97">
        <v>121.15715110953832</v>
      </c>
      <c r="D9" s="97">
        <v>-63.707452549581525</v>
      </c>
      <c r="E9" s="97">
        <v>-119.29907185589362</v>
      </c>
      <c r="F9" s="97">
        <v>-96.132076249221441</v>
      </c>
      <c r="G9" s="97">
        <v>-7.5643501907040775</v>
      </c>
      <c r="H9" s="97">
        <v>35.438056507900569</v>
      </c>
      <c r="I9" s="97">
        <v>5.2753207507534023</v>
      </c>
      <c r="J9" s="97">
        <v>286.70295084540641</v>
      </c>
      <c r="K9" s="7"/>
      <c r="L9" s="35" t="s">
        <v>45</v>
      </c>
      <c r="M9" s="30">
        <v>15.03779704309617</v>
      </c>
      <c r="N9" s="30">
        <v>17.731607906460248</v>
      </c>
      <c r="O9" s="30">
        <v>-12.173473788261276</v>
      </c>
      <c r="P9" s="30">
        <v>-44.96649229830453</v>
      </c>
      <c r="Q9" s="30">
        <v>-54.258292934959435</v>
      </c>
      <c r="R9" s="30">
        <v>-13.895017369260952</v>
      </c>
      <c r="S9" s="30">
        <v>80.452905017459429</v>
      </c>
      <c r="T9" s="30">
        <v>21.441604143986972</v>
      </c>
      <c r="U9" s="30">
        <v>11.017247322990411</v>
      </c>
      <c r="V9" s="7"/>
      <c r="W9" s="7"/>
      <c r="X9" s="7"/>
      <c r="Y9" s="24"/>
      <c r="Z9" s="24"/>
    </row>
    <row r="10" spans="1:26" ht="15.75" customHeight="1">
      <c r="A10" s="101" t="s">
        <v>109</v>
      </c>
      <c r="B10" s="100">
        <v>-1079.3527805707704</v>
      </c>
      <c r="C10" s="100">
        <v>2763.4154205069581</v>
      </c>
      <c r="D10" s="100">
        <v>276.27591230006578</v>
      </c>
      <c r="E10" s="100">
        <v>-5149.4886990889263</v>
      </c>
      <c r="F10" s="100">
        <v>2056.7489386895004</v>
      </c>
      <c r="G10" s="100">
        <v>754.84286331905878</v>
      </c>
      <c r="H10" s="100">
        <v>376.10044650880934</v>
      </c>
      <c r="I10" s="100">
        <v>1.4578983353126198</v>
      </c>
      <c r="J10" s="100">
        <v>6228.8414796597017</v>
      </c>
      <c r="K10" s="9"/>
      <c r="L10" s="36" t="s">
        <v>109</v>
      </c>
      <c r="M10" s="32">
        <v>-130.02301589626452</v>
      </c>
      <c r="N10" s="32">
        <v>404.43175058478039</v>
      </c>
      <c r="O10" s="32">
        <v>52.791901765265507</v>
      </c>
      <c r="P10" s="32">
        <v>-1940.9576313174744</v>
      </c>
      <c r="Q10" s="32">
        <v>1160.8579650331399</v>
      </c>
      <c r="R10" s="32">
        <v>1386.577092870516</v>
      </c>
      <c r="S10" s="32">
        <v>853.83840090811736</v>
      </c>
      <c r="T10" s="32">
        <v>5.9256451815723965</v>
      </c>
      <c r="U10" s="32">
        <v>239.35814722086943</v>
      </c>
      <c r="V10" s="7"/>
      <c r="W10" s="7"/>
      <c r="X10" s="7"/>
      <c r="Y10" s="24"/>
      <c r="Z10" s="24"/>
    </row>
    <row r="11" spans="1:26" ht="15.75" customHeight="1">
      <c r="A11" s="108" t="s">
        <v>110</v>
      </c>
      <c r="B11" s="108"/>
      <c r="C11" s="108"/>
      <c r="D11" s="108"/>
      <c r="E11" s="108"/>
      <c r="F11" s="108"/>
      <c r="G11" s="108"/>
      <c r="H11" s="108"/>
      <c r="I11" s="108"/>
      <c r="J11" s="108"/>
      <c r="K11" s="9"/>
      <c r="L11" s="114" t="s">
        <v>110</v>
      </c>
      <c r="M11" s="114"/>
      <c r="N11" s="114"/>
      <c r="O11" s="114"/>
      <c r="P11" s="114"/>
      <c r="Q11" s="114"/>
      <c r="R11" s="114"/>
      <c r="S11" s="114"/>
      <c r="T11" s="114"/>
      <c r="U11" s="114"/>
      <c r="V11" s="7"/>
      <c r="W11" s="7"/>
      <c r="X11" s="7"/>
      <c r="Y11" s="24"/>
      <c r="Z11" s="24"/>
    </row>
    <row r="12" spans="1:26" ht="15.75" customHeight="1">
      <c r="A12" s="39" t="s">
        <v>111</v>
      </c>
      <c r="B12" s="39"/>
      <c r="C12" s="39"/>
      <c r="D12" s="39"/>
      <c r="E12" s="39"/>
      <c r="F12" s="39"/>
      <c r="G12" s="39"/>
      <c r="H12" s="39"/>
      <c r="I12" s="39"/>
      <c r="J12" s="39"/>
      <c r="K12" s="9"/>
      <c r="L12" s="52" t="s">
        <v>111</v>
      </c>
      <c r="M12" s="52"/>
      <c r="N12" s="52"/>
      <c r="O12" s="52"/>
      <c r="P12" s="52"/>
      <c r="Q12" s="52"/>
      <c r="R12" s="52"/>
      <c r="S12" s="52"/>
      <c r="T12" s="52"/>
      <c r="U12" s="52"/>
      <c r="V12" s="7"/>
      <c r="W12" s="7"/>
      <c r="X12" s="7"/>
      <c r="Y12" s="24"/>
      <c r="Z12" s="24"/>
    </row>
    <row r="13" spans="1:26" ht="15.75" customHeight="1">
      <c r="A13" s="37" t="s">
        <v>74</v>
      </c>
      <c r="B13" s="55">
        <v>-1558.7144247103442</v>
      </c>
      <c r="C13" s="55">
        <v>-1338.5175141951822</v>
      </c>
      <c r="D13" s="55">
        <v>824.21389997617553</v>
      </c>
      <c r="E13" s="55">
        <v>547.13476172444894</v>
      </c>
      <c r="F13" s="55">
        <v>86.163197193465948</v>
      </c>
      <c r="G13" s="55">
        <v>452.04128102520559</v>
      </c>
      <c r="H13" s="55">
        <v>-210.99982531966663</v>
      </c>
      <c r="I13" s="55">
        <v>1198.6786243058934</v>
      </c>
      <c r="J13" s="55">
        <v>3108.2317642251919</v>
      </c>
      <c r="K13" s="9"/>
      <c r="L13" s="53" t="s">
        <v>74</v>
      </c>
      <c r="M13" s="30">
        <v>-187.76877594615269</v>
      </c>
      <c r="N13" s="30">
        <v>-195.89489782720969</v>
      </c>
      <c r="O13" s="30">
        <v>157.49407495884063</v>
      </c>
      <c r="P13" s="30">
        <v>206.2273466715298</v>
      </c>
      <c r="Q13" s="30">
        <v>48.631717694473622</v>
      </c>
      <c r="R13" s="30">
        <v>830.35836431623034</v>
      </c>
      <c r="S13" s="30">
        <v>-479.02031256593148</v>
      </c>
      <c r="T13" s="30">
        <v>4872.0435728112334</v>
      </c>
      <c r="U13" s="30">
        <v>119.44124740490938</v>
      </c>
      <c r="V13" s="7"/>
      <c r="W13" s="7"/>
      <c r="X13" s="7"/>
      <c r="Y13" s="24"/>
      <c r="Z13" s="24"/>
    </row>
    <row r="14" spans="1:26" ht="15.75" customHeight="1">
      <c r="A14" s="37" t="s">
        <v>38</v>
      </c>
      <c r="B14" s="55">
        <v>114.19945181132609</v>
      </c>
      <c r="C14" s="55">
        <v>-1801.9643161983213</v>
      </c>
      <c r="D14" s="55">
        <v>781.9213029228431</v>
      </c>
      <c r="E14" s="55">
        <v>208.34739436184341</v>
      </c>
      <c r="F14" s="55">
        <v>-154.8644522254084</v>
      </c>
      <c r="G14" s="55">
        <v>131.12624097101178</v>
      </c>
      <c r="H14" s="55">
        <v>-70.801372991894269</v>
      </c>
      <c r="I14" s="55">
        <v>792.03575134859898</v>
      </c>
      <c r="J14" s="55">
        <v>2027.6301414156237</v>
      </c>
      <c r="K14" s="9"/>
      <c r="L14" s="53" t="s">
        <v>38</v>
      </c>
      <c r="M14" s="30">
        <v>13.756908218976106</v>
      </c>
      <c r="N14" s="30">
        <v>-263.72132741363157</v>
      </c>
      <c r="O14" s="30">
        <v>149.41263705696329</v>
      </c>
      <c r="P14" s="30">
        <v>78.530799596332471</v>
      </c>
      <c r="Q14" s="30">
        <v>-87.407670175294811</v>
      </c>
      <c r="R14" s="30">
        <v>240.86687553111776</v>
      </c>
      <c r="S14" s="30">
        <v>-160.73613221855666</v>
      </c>
      <c r="T14" s="30">
        <v>3219.2387630413887</v>
      </c>
      <c r="U14" s="30">
        <v>77.916542824741782</v>
      </c>
      <c r="V14" s="7"/>
      <c r="W14" s="7"/>
      <c r="X14" s="7"/>
      <c r="Y14" s="24"/>
      <c r="Z14" s="24"/>
    </row>
    <row r="15" spans="1:26" ht="15.75" customHeight="1">
      <c r="A15" s="37" t="s">
        <v>79</v>
      </c>
      <c r="B15" s="55">
        <v>23.846071296614408</v>
      </c>
      <c r="C15" s="55">
        <v>-172.23625588130855</v>
      </c>
      <c r="D15" s="55">
        <v>195.78053354443884</v>
      </c>
      <c r="E15" s="55">
        <v>-188.27623881376772</v>
      </c>
      <c r="F15" s="55">
        <v>359.90732676965706</v>
      </c>
      <c r="G15" s="55">
        <v>134.2862748806514</v>
      </c>
      <c r="H15" s="55">
        <v>-246.57645451543868</v>
      </c>
      <c r="I15" s="55">
        <v>-106.73125728084665</v>
      </c>
      <c r="J15" s="55">
        <v>713.82020649136166</v>
      </c>
      <c r="K15" s="9"/>
      <c r="L15" s="53" t="s">
        <v>79</v>
      </c>
      <c r="M15" s="30">
        <v>2.8725900957271473</v>
      </c>
      <c r="N15" s="30">
        <v>-25.207144015816063</v>
      </c>
      <c r="O15" s="30">
        <v>37.410524169054838</v>
      </c>
      <c r="P15" s="30">
        <v>-70.965531507232669</v>
      </c>
      <c r="Q15" s="30">
        <v>203.13674610210424</v>
      </c>
      <c r="R15" s="30">
        <v>246.6715679309826</v>
      </c>
      <c r="S15" s="30">
        <v>-559.78781088770631</v>
      </c>
      <c r="T15" s="30">
        <v>-433.81046888553789</v>
      </c>
      <c r="U15" s="30">
        <v>27.430250494017262</v>
      </c>
      <c r="V15" s="7"/>
      <c r="W15" s="7"/>
      <c r="X15" s="7"/>
      <c r="Y15" s="24"/>
      <c r="Z15" s="24"/>
    </row>
    <row r="16" spans="1:26" ht="15.75" customHeight="1">
      <c r="A16" s="37" t="s">
        <v>112</v>
      </c>
      <c r="B16" s="55">
        <v>183.61775260105202</v>
      </c>
      <c r="C16" s="55">
        <v>-378.41015303879408</v>
      </c>
      <c r="D16" s="55">
        <v>-40.901724167004801</v>
      </c>
      <c r="E16" s="55">
        <v>45.873517229734531</v>
      </c>
      <c r="F16" s="55">
        <v>246.98728658408203</v>
      </c>
      <c r="G16" s="55">
        <v>-14.828579887979176</v>
      </c>
      <c r="H16" s="55">
        <v>-46.091885794531478</v>
      </c>
      <c r="I16" s="55">
        <v>3.7537864734476503</v>
      </c>
      <c r="J16" s="55">
        <v>480.23234288831287</v>
      </c>
      <c r="K16" s="9"/>
      <c r="L16" s="53" t="s">
        <v>112</v>
      </c>
      <c r="M16" s="30">
        <v>22.119305564449377</v>
      </c>
      <c r="N16" s="30">
        <v>-55.381134337181287</v>
      </c>
      <c r="O16" s="30">
        <v>-7.8156643707298326</v>
      </c>
      <c r="P16" s="30">
        <v>17.290756140154272</v>
      </c>
      <c r="Q16" s="30">
        <v>139.40309072226486</v>
      </c>
      <c r="R16" s="30">
        <v>-27.238740924257247</v>
      </c>
      <c r="S16" s="30">
        <v>-104.63965790777257</v>
      </c>
      <c r="T16" s="30">
        <v>15.25730991678989</v>
      </c>
      <c r="U16" s="30">
        <v>18.454077568781496</v>
      </c>
      <c r="V16" s="7"/>
      <c r="W16" s="7"/>
      <c r="X16" s="7"/>
      <c r="Y16" s="24"/>
      <c r="Z16" s="24"/>
    </row>
    <row r="17" spans="1:26" ht="15.75" customHeight="1">
      <c r="A17" s="51" t="s">
        <v>113</v>
      </c>
      <c r="B17" s="56">
        <v>-1237.0511490013519</v>
      </c>
      <c r="C17" s="56">
        <v>-3691.1282393136062</v>
      </c>
      <c r="D17" s="56">
        <v>1761.0140122764528</v>
      </c>
      <c r="E17" s="56">
        <v>613.07943450225912</v>
      </c>
      <c r="F17" s="56">
        <v>538.19335832179661</v>
      </c>
      <c r="G17" s="56">
        <v>702.62521698888952</v>
      </c>
      <c r="H17" s="56">
        <v>-574.469538621531</v>
      </c>
      <c r="I17" s="56">
        <v>1887.7369048470935</v>
      </c>
      <c r="J17" s="56">
        <v>5502.6489269364911</v>
      </c>
      <c r="K17" s="9"/>
      <c r="L17" s="54" t="s">
        <v>113</v>
      </c>
      <c r="M17" s="32">
        <v>-149.01997206700005</v>
      </c>
      <c r="N17" s="32">
        <v>-540.20450359383858</v>
      </c>
      <c r="O17" s="32">
        <v>336.50157181412897</v>
      </c>
      <c r="P17" s="32">
        <v>231.0833709007839</v>
      </c>
      <c r="Q17" s="32">
        <v>303.76388434354789</v>
      </c>
      <c r="R17" s="32">
        <v>1290.6580668540735</v>
      </c>
      <c r="S17" s="32">
        <v>-1304.1839135799669</v>
      </c>
      <c r="T17" s="32">
        <v>7672.7291768838741</v>
      </c>
      <c r="U17" s="32">
        <v>211.4524597004804</v>
      </c>
      <c r="V17" s="7"/>
      <c r="W17" s="7"/>
      <c r="X17" s="7"/>
      <c r="Y17" s="24"/>
      <c r="Z17" s="24"/>
    </row>
    <row r="18" spans="1:26" ht="15.75" customHeight="1">
      <c r="A18" s="29" t="s">
        <v>84</v>
      </c>
      <c r="B18" s="55">
        <v>1217.2192815666524</v>
      </c>
      <c r="C18" s="55">
        <v>393.49060712415934</v>
      </c>
      <c r="D18" s="55">
        <v>-720.0118450042844</v>
      </c>
      <c r="E18" s="55">
        <v>-283.57875007609556</v>
      </c>
      <c r="F18" s="55">
        <v>-269.69156106245885</v>
      </c>
      <c r="G18" s="55">
        <v>-193.21121523400646</v>
      </c>
      <c r="H18" s="55">
        <v>-63.604169233674106</v>
      </c>
      <c r="I18" s="55">
        <v>-80.61234808031621</v>
      </c>
      <c r="J18" s="55">
        <v>1610.7098886908236</v>
      </c>
      <c r="K18" s="24"/>
      <c r="L18" s="35" t="s">
        <v>84</v>
      </c>
      <c r="M18" s="30">
        <v>146.63094851406035</v>
      </c>
      <c r="N18" s="30">
        <v>57.588191010636045</v>
      </c>
      <c r="O18" s="30">
        <v>-137.58273124444483</v>
      </c>
      <c r="P18" s="30">
        <v>-106.88718263175345</v>
      </c>
      <c r="Q18" s="30">
        <v>-152.21770186547806</v>
      </c>
      <c r="R18" s="30">
        <v>-354.91127776074723</v>
      </c>
      <c r="S18" s="30">
        <v>-144.39675000039526</v>
      </c>
      <c r="T18" s="30">
        <v>-327.64985075240708</v>
      </c>
      <c r="U18" s="30">
        <v>61.8953839050711</v>
      </c>
      <c r="V18" s="7"/>
      <c r="W18" s="7"/>
      <c r="X18" s="7"/>
      <c r="Y18" s="24"/>
      <c r="Z18" s="24"/>
    </row>
    <row r="19" spans="1:26" ht="15.75" customHeight="1">
      <c r="A19" s="29" t="s">
        <v>40</v>
      </c>
      <c r="B19" s="55">
        <v>-564.71207671292211</v>
      </c>
      <c r="C19" s="55">
        <v>-391.46617045174276</v>
      </c>
      <c r="D19" s="55">
        <v>-216.9396348508923</v>
      </c>
      <c r="E19" s="55">
        <v>64.180991743567233</v>
      </c>
      <c r="F19" s="55">
        <v>162.65866537110506</v>
      </c>
      <c r="G19" s="55">
        <v>305.11328819499249</v>
      </c>
      <c r="H19" s="55">
        <v>313.35506159558525</v>
      </c>
      <c r="I19" s="55">
        <v>327.80987511030719</v>
      </c>
      <c r="J19" s="55">
        <v>1173.1178820155574</v>
      </c>
      <c r="K19" s="7"/>
      <c r="L19" s="35" t="s">
        <v>40</v>
      </c>
      <c r="M19" s="30">
        <v>-68.027403689485823</v>
      </c>
      <c r="N19" s="30">
        <v>-57.291910378597287</v>
      </c>
      <c r="O19" s="30">
        <v>-41.453689526150377</v>
      </c>
      <c r="P19" s="30">
        <v>24.191253343703938</v>
      </c>
      <c r="Q19" s="30">
        <v>91.806833457281499</v>
      </c>
      <c r="R19" s="30">
        <v>560.46512022563195</v>
      </c>
      <c r="S19" s="30">
        <v>711.39129770475347</v>
      </c>
      <c r="T19" s="30">
        <v>1332.3871492745141</v>
      </c>
      <c r="U19" s="30">
        <v>45.079863346635513</v>
      </c>
      <c r="V19" s="7"/>
      <c r="W19" s="7"/>
      <c r="X19" s="7"/>
      <c r="Y19" s="24"/>
      <c r="Z19" s="24"/>
    </row>
    <row r="20" spans="1:26" ht="15.75" customHeight="1">
      <c r="A20" s="29" t="s">
        <v>35</v>
      </c>
      <c r="B20" s="55">
        <v>292.96088152747205</v>
      </c>
      <c r="C20" s="55">
        <v>-151.72680402025952</v>
      </c>
      <c r="D20" s="55">
        <v>-216.63947966070057</v>
      </c>
      <c r="E20" s="55">
        <v>303.81237769730257</v>
      </c>
      <c r="F20" s="55">
        <v>-294.81025623926996</v>
      </c>
      <c r="G20" s="55">
        <v>-185.99010288667284</v>
      </c>
      <c r="H20" s="55">
        <v>114.90234009826767</v>
      </c>
      <c r="I20" s="55">
        <v>137.49104348386066</v>
      </c>
      <c r="J20" s="55">
        <v>849.16664280690304</v>
      </c>
      <c r="K20" s="7"/>
      <c r="L20" s="35" t="s">
        <v>35</v>
      </c>
      <c r="M20" s="30">
        <v>35.291202321901643</v>
      </c>
      <c r="N20" s="30">
        <v>-22.205541919314534</v>
      </c>
      <c r="O20" s="30">
        <v>-41.396334676851296</v>
      </c>
      <c r="P20" s="30">
        <v>114.51369008434114</v>
      </c>
      <c r="Q20" s="30">
        <v>-166.3950459344241</v>
      </c>
      <c r="R20" s="30">
        <v>-341.64675682213556</v>
      </c>
      <c r="S20" s="30">
        <v>260.85592623141849</v>
      </c>
      <c r="T20" s="30">
        <v>558.83398697673749</v>
      </c>
      <c r="U20" s="30">
        <v>32.631261361804718</v>
      </c>
      <c r="V20" s="7"/>
      <c r="W20" s="7"/>
      <c r="X20" s="7"/>
      <c r="Y20" s="24"/>
      <c r="Z20" s="24"/>
    </row>
    <row r="21" spans="1:26" ht="15.75" customHeight="1">
      <c r="A21" s="29" t="s">
        <v>46</v>
      </c>
      <c r="B21" s="55">
        <v>-340.79705382556057</v>
      </c>
      <c r="C21" s="55">
        <v>-218.29059278064156</v>
      </c>
      <c r="D21" s="55">
        <v>170.59998524730969</v>
      </c>
      <c r="E21" s="55">
        <v>278.73041306161213</v>
      </c>
      <c r="F21" s="55">
        <v>-17.296798807976483</v>
      </c>
      <c r="G21" s="55">
        <v>39.866665475018024</v>
      </c>
      <c r="H21" s="55">
        <v>95.315941276562157</v>
      </c>
      <c r="I21" s="55">
        <v>-8.1285596463504426</v>
      </c>
      <c r="J21" s="55">
        <v>584.51300506051552</v>
      </c>
      <c r="K21" s="15"/>
      <c r="L21" s="35" t="s">
        <v>46</v>
      </c>
      <c r="M21" s="30">
        <v>-41.053732889379056</v>
      </c>
      <c r="N21" s="30">
        <v>-31.947294612066816</v>
      </c>
      <c r="O21" s="30">
        <v>32.598924703033454</v>
      </c>
      <c r="P21" s="30">
        <v>105.05973581569856</v>
      </c>
      <c r="Q21" s="30">
        <v>-9.7625559873190184</v>
      </c>
      <c r="R21" s="30">
        <v>73.231407227899737</v>
      </c>
      <c r="S21" s="30">
        <v>216.39009375312079</v>
      </c>
      <c r="T21" s="30">
        <v>-33.03862768400225</v>
      </c>
      <c r="U21" s="30">
        <v>22.461311686074762</v>
      </c>
      <c r="V21" s="7"/>
      <c r="W21" s="7"/>
      <c r="X21" s="7"/>
      <c r="Y21" s="24"/>
      <c r="Z21" s="24"/>
    </row>
    <row r="22" spans="1:26" ht="15.75" customHeight="1">
      <c r="A22" s="29" t="s">
        <v>100</v>
      </c>
      <c r="B22" s="55">
        <v>-511.50508271551473</v>
      </c>
      <c r="C22" s="55">
        <v>-630.15081121123524</v>
      </c>
      <c r="D22" s="55">
        <v>516.60339204908587</v>
      </c>
      <c r="E22" s="55">
        <v>435.38456190409823</v>
      </c>
      <c r="F22" s="55">
        <v>61.980575173423112</v>
      </c>
      <c r="G22" s="55">
        <v>56.763928897588698</v>
      </c>
      <c r="H22" s="55">
        <v>-80.109161599985029</v>
      </c>
      <c r="I22" s="55">
        <v>151.03259750252937</v>
      </c>
      <c r="J22" s="55">
        <v>1221.7650555267301</v>
      </c>
      <c r="K22" s="21"/>
      <c r="L22" s="35" t="s">
        <v>100</v>
      </c>
      <c r="M22" s="30">
        <v>-61.617883140829825</v>
      </c>
      <c r="N22" s="30">
        <v>-92.223917482455718</v>
      </c>
      <c r="O22" s="30">
        <v>98.714633851384789</v>
      </c>
      <c r="P22" s="30">
        <v>164.10619332655057</v>
      </c>
      <c r="Q22" s="30">
        <v>34.982706451886308</v>
      </c>
      <c r="R22" s="30">
        <v>104.2701300303066</v>
      </c>
      <c r="S22" s="30">
        <v>-181.86704927780258</v>
      </c>
      <c r="T22" s="30">
        <v>613.87379488249246</v>
      </c>
      <c r="U22" s="30">
        <v>46.94924746199473</v>
      </c>
      <c r="V22" s="7"/>
      <c r="W22" s="7"/>
      <c r="X22" s="7"/>
      <c r="Y22" s="24"/>
      <c r="Z22" s="24"/>
    </row>
    <row r="23" spans="1:26" ht="15.75" customHeight="1">
      <c r="A23" s="31" t="s">
        <v>114</v>
      </c>
      <c r="B23" s="57">
        <v>-1143.8851991612248</v>
      </c>
      <c r="C23" s="57">
        <v>-4689.2720106533261</v>
      </c>
      <c r="D23" s="57">
        <v>1294.626430056971</v>
      </c>
      <c r="E23" s="57">
        <v>1411.6090288327437</v>
      </c>
      <c r="F23" s="57">
        <v>181.03398275661951</v>
      </c>
      <c r="G23" s="57">
        <v>725.1677814358095</v>
      </c>
      <c r="H23" s="57">
        <v>-194.60952648477505</v>
      </c>
      <c r="I23" s="57">
        <v>2415.3295132171238</v>
      </c>
      <c r="J23" s="57">
        <v>6027.766736299297</v>
      </c>
      <c r="K23" s="7"/>
      <c r="L23" s="36" t="s">
        <v>114</v>
      </c>
      <c r="M23" s="36">
        <v>-137.79684095073279</v>
      </c>
      <c r="N23" s="36">
        <v>-686.28497697563694</v>
      </c>
      <c r="O23" s="36">
        <v>247.38237492110068</v>
      </c>
      <c r="P23" s="36">
        <v>532.06706083932465</v>
      </c>
      <c r="Q23" s="36">
        <v>102.17812046549456</v>
      </c>
      <c r="R23" s="36">
        <v>1332.0666897550291</v>
      </c>
      <c r="S23" s="36">
        <v>-441.81039516887193</v>
      </c>
      <c r="T23" s="36">
        <v>9817.1356295812093</v>
      </c>
      <c r="U23" s="36">
        <v>231.63136878529306</v>
      </c>
      <c r="V23" s="7"/>
      <c r="W23" s="7"/>
      <c r="X23" s="7"/>
      <c r="Y23" s="24"/>
      <c r="Z23" s="24"/>
    </row>
    <row r="24" spans="1:26" ht="15.75" customHeight="1">
      <c r="A24" s="74" t="s">
        <v>115</v>
      </c>
      <c r="B24" s="58"/>
      <c r="C24" s="58"/>
      <c r="D24" s="58"/>
      <c r="E24" s="58"/>
      <c r="F24" s="58"/>
      <c r="G24" s="58"/>
      <c r="H24" s="58"/>
      <c r="I24" s="58"/>
      <c r="J24" s="58"/>
      <c r="K24" s="7"/>
      <c r="L24" s="75" t="s">
        <v>115</v>
      </c>
      <c r="M24" s="75"/>
      <c r="N24" s="75"/>
      <c r="O24" s="75"/>
      <c r="P24" s="75"/>
      <c r="Q24" s="75"/>
      <c r="R24" s="75"/>
      <c r="S24" s="75"/>
      <c r="T24" s="75"/>
      <c r="U24" s="75"/>
      <c r="V24" s="7"/>
      <c r="W24" s="7"/>
      <c r="X24" s="7"/>
      <c r="Y24" s="24"/>
      <c r="Z24" s="24"/>
    </row>
    <row r="25" spans="1:26" ht="15.75" customHeight="1">
      <c r="A25" s="29" t="s">
        <v>87</v>
      </c>
      <c r="B25" s="55">
        <v>-45.009002010053877</v>
      </c>
      <c r="C25" s="55">
        <v>956.28301846177408</v>
      </c>
      <c r="D25" s="55">
        <v>-58.334491016157386</v>
      </c>
      <c r="E25" s="55">
        <v>-486.54424301039211</v>
      </c>
      <c r="F25" s="55">
        <v>-298.30543026709256</v>
      </c>
      <c r="G25" s="55">
        <v>-47.448748712866085</v>
      </c>
      <c r="H25" s="55">
        <v>15.500857056140468</v>
      </c>
      <c r="I25" s="55">
        <v>-36.141960501362874</v>
      </c>
      <c r="J25" s="55">
        <v>971.78387551791968</v>
      </c>
      <c r="K25" s="7"/>
      <c r="L25" s="35" t="s">
        <v>87</v>
      </c>
      <c r="M25" s="30">
        <v>-5.4219586859576561</v>
      </c>
      <c r="N25" s="30">
        <v>139.95406276630038</v>
      </c>
      <c r="O25" s="30">
        <v>-11.146786897248484</v>
      </c>
      <c r="P25" s="30">
        <v>-183.3894230337248</v>
      </c>
      <c r="Q25" s="30">
        <v>-168.36777120635745</v>
      </c>
      <c r="R25" s="30">
        <v>-87.158998577987006</v>
      </c>
      <c r="S25" s="30">
        <v>35.190670801849947</v>
      </c>
      <c r="T25" s="30">
        <v>-146.89942975451515</v>
      </c>
      <c r="U25" s="30">
        <v>37.343122104271799</v>
      </c>
      <c r="V25" s="7"/>
      <c r="W25" s="7"/>
      <c r="X25" s="7"/>
      <c r="Y25" s="24"/>
      <c r="Z25" s="24"/>
    </row>
    <row r="26" spans="1:26" ht="15.75" customHeight="1">
      <c r="A26" s="29" t="s">
        <v>85</v>
      </c>
      <c r="B26" s="55">
        <v>101.12028849476098</v>
      </c>
      <c r="C26" s="55">
        <v>-429.73954557469153</v>
      </c>
      <c r="D26" s="55">
        <v>49.00523014614749</v>
      </c>
      <c r="E26" s="55">
        <v>149.65583156748914</v>
      </c>
      <c r="F26" s="55">
        <v>-24.041506470899343</v>
      </c>
      <c r="G26" s="55">
        <v>-30.690823861842127</v>
      </c>
      <c r="H26" s="55">
        <v>-125.41501952204388</v>
      </c>
      <c r="I26" s="55">
        <v>310.10554522109391</v>
      </c>
      <c r="J26" s="55">
        <v>609.8868954294843</v>
      </c>
      <c r="K26" s="7"/>
      <c r="L26" s="35" t="s">
        <v>85</v>
      </c>
      <c r="M26" s="30">
        <v>12.181341554923694</v>
      </c>
      <c r="N26" s="30">
        <v>-62.893300595534875</v>
      </c>
      <c r="O26" s="30">
        <v>9.364114570544956</v>
      </c>
      <c r="P26" s="30">
        <v>56.408634978356794</v>
      </c>
      <c r="Q26" s="30">
        <v>-13.569363646261035</v>
      </c>
      <c r="R26" s="30">
        <v>-56.376227949003983</v>
      </c>
      <c r="S26" s="30">
        <v>-284.72223501083789</v>
      </c>
      <c r="T26" s="30">
        <v>1260.4276891668314</v>
      </c>
      <c r="U26" s="30">
        <v>23.436364174781477</v>
      </c>
      <c r="V26" s="7"/>
      <c r="W26" s="7"/>
      <c r="X26" s="7"/>
      <c r="Y26" s="24"/>
      <c r="Z26" s="24"/>
    </row>
    <row r="27" spans="1:26" ht="15.75" customHeight="1">
      <c r="A27" s="29" t="s">
        <v>86</v>
      </c>
      <c r="B27" s="55">
        <v>55.160177534487381</v>
      </c>
      <c r="C27" s="55">
        <v>-437.44508292284979</v>
      </c>
      <c r="D27" s="55">
        <v>10.115204631934322</v>
      </c>
      <c r="E27" s="55">
        <v>286.54441551796589</v>
      </c>
      <c r="F27" s="55">
        <v>-23.109567820306793</v>
      </c>
      <c r="G27" s="55">
        <v>-39.382240366954477</v>
      </c>
      <c r="H27" s="55">
        <v>12.748190299547993</v>
      </c>
      <c r="I27" s="55">
        <v>135.36890312617612</v>
      </c>
      <c r="J27" s="55">
        <v>499.93689111011133</v>
      </c>
      <c r="K27" s="7"/>
      <c r="L27" s="35" t="s">
        <v>86</v>
      </c>
      <c r="M27" s="30">
        <v>6.6448086015165178</v>
      </c>
      <c r="N27" s="30">
        <v>-64.021022448639513</v>
      </c>
      <c r="O27" s="30">
        <v>1.9328535912484917</v>
      </c>
      <c r="P27" s="30">
        <v>108.00500836314133</v>
      </c>
      <c r="Q27" s="30">
        <v>-13.043364393210773</v>
      </c>
      <c r="R27" s="30">
        <v>-72.341562744110362</v>
      </c>
      <c r="S27" s="30">
        <v>28.941455722476725</v>
      </c>
      <c r="T27" s="30">
        <v>550.20852216856395</v>
      </c>
      <c r="U27" s="30">
        <v>19.211272011696046</v>
      </c>
      <c r="V27" s="7"/>
      <c r="W27" s="7"/>
      <c r="X27" s="7"/>
      <c r="Y27" s="24"/>
      <c r="Z27" s="24"/>
    </row>
    <row r="28" spans="1:26" ht="15.75" customHeight="1">
      <c r="A28" s="31" t="s">
        <v>116</v>
      </c>
      <c r="B28" s="56">
        <v>111.2714640191945</v>
      </c>
      <c r="C28" s="56">
        <v>89.098389964232808</v>
      </c>
      <c r="D28" s="56">
        <v>0.78594376192442328</v>
      </c>
      <c r="E28" s="56">
        <v>-50.343995924937069</v>
      </c>
      <c r="F28" s="56">
        <v>-345.45650455829872</v>
      </c>
      <c r="G28" s="56">
        <v>-117.52181294166269</v>
      </c>
      <c r="H28" s="56">
        <v>-97.165972166355431</v>
      </c>
      <c r="I28" s="56">
        <v>409.33248784590717</v>
      </c>
      <c r="J28" s="56">
        <v>610.48828559125639</v>
      </c>
      <c r="K28" s="7"/>
      <c r="L28" s="36" t="s">
        <v>116</v>
      </c>
      <c r="M28" s="32">
        <v>13.404191470482557</v>
      </c>
      <c r="N28" s="32">
        <v>13.039739722125999</v>
      </c>
      <c r="O28" s="32">
        <v>0.15018126454496375</v>
      </c>
      <c r="P28" s="32">
        <v>-18.975779692226681</v>
      </c>
      <c r="Q28" s="32">
        <v>-194.98049924582924</v>
      </c>
      <c r="R28" s="32">
        <v>-215.87678927110136</v>
      </c>
      <c r="S28" s="32">
        <v>-220.59010848651121</v>
      </c>
      <c r="T28" s="32">
        <v>1663.7367815808802</v>
      </c>
      <c r="U28" s="32">
        <v>23.459474031622225</v>
      </c>
      <c r="V28" s="7"/>
      <c r="W28" s="7"/>
      <c r="X28" s="7"/>
      <c r="Y28" s="24"/>
      <c r="Z28" s="24"/>
    </row>
    <row r="29" spans="1:26" s="24" customFormat="1" ht="15.75" customHeight="1">
      <c r="A29" s="31" t="s">
        <v>117</v>
      </c>
      <c r="B29" s="56">
        <v>-1032.6137351420305</v>
      </c>
      <c r="C29" s="56">
        <v>-4600.1736206890937</v>
      </c>
      <c r="D29" s="56">
        <v>1295.4123738188955</v>
      </c>
      <c r="E29" s="56">
        <v>1361.2650329078067</v>
      </c>
      <c r="F29" s="56">
        <v>-164.42252180167918</v>
      </c>
      <c r="G29" s="56">
        <v>607.64596849414681</v>
      </c>
      <c r="H29" s="56">
        <v>-291.77549865113042</v>
      </c>
      <c r="I29" s="56">
        <v>2824.6620010630313</v>
      </c>
      <c r="J29" s="56">
        <v>6088.9853762839066</v>
      </c>
      <c r="K29" s="7"/>
      <c r="L29" s="36" t="s">
        <v>117</v>
      </c>
      <c r="M29" s="32">
        <v>-124.39264948025024</v>
      </c>
      <c r="N29" s="32">
        <v>-673.24523725351094</v>
      </c>
      <c r="O29" s="32">
        <v>247.53255618564566</v>
      </c>
      <c r="P29" s="32">
        <v>513.09128114709802</v>
      </c>
      <c r="Q29" s="32">
        <v>-92.802378780334678</v>
      </c>
      <c r="R29" s="32">
        <v>1116.1899004839277</v>
      </c>
      <c r="S29" s="32">
        <v>-662.40050365538309</v>
      </c>
      <c r="T29" s="32">
        <v>11480.872411162089</v>
      </c>
      <c r="U29" s="32">
        <v>233.98384159904944</v>
      </c>
      <c r="V29" s="7"/>
      <c r="W29" s="7"/>
      <c r="X29" s="7"/>
    </row>
    <row r="30" spans="1:26" s="24" customFormat="1" ht="15.75" customHeight="1">
      <c r="A30" s="29" t="s">
        <v>36</v>
      </c>
      <c r="B30" s="55">
        <v>375.99488125264548</v>
      </c>
      <c r="C30" s="55">
        <v>1151.9070883193301</v>
      </c>
      <c r="D30" s="55">
        <v>-881.92568622212127</v>
      </c>
      <c r="E30" s="55">
        <v>0.3118462498474121</v>
      </c>
      <c r="F30" s="55">
        <v>-235.86681618074036</v>
      </c>
      <c r="G30" s="55">
        <v>-89.006498218384152</v>
      </c>
      <c r="H30" s="55">
        <v>90.722728096453551</v>
      </c>
      <c r="I30" s="55">
        <v>-412.1375432970446</v>
      </c>
      <c r="J30" s="55">
        <v>1618.9365439182836</v>
      </c>
      <c r="K30" s="7"/>
      <c r="L30" s="35" t="s">
        <v>36</v>
      </c>
      <c r="M30" s="30">
        <v>45.293799489889167</v>
      </c>
      <c r="N30" s="30">
        <v>168.58406332354437</v>
      </c>
      <c r="O30" s="30">
        <v>-168.52187294828278</v>
      </c>
      <c r="P30" s="30">
        <v>0.11754183644410358</v>
      </c>
      <c r="Q30" s="30">
        <v>-133.12654116397997</v>
      </c>
      <c r="R30" s="30">
        <v>-163.49677203487948</v>
      </c>
      <c r="S30" s="30">
        <v>205.96239595818568</v>
      </c>
      <c r="T30" s="30">
        <v>-1675.1379629358969</v>
      </c>
      <c r="U30" s="30">
        <v>62.211512828804331</v>
      </c>
      <c r="V30" s="7"/>
      <c r="W30" s="7"/>
      <c r="X30" s="7"/>
    </row>
    <row r="31" spans="1:26" s="24" customFormat="1" ht="15.75" customHeight="1">
      <c r="A31" s="31" t="s">
        <v>118</v>
      </c>
      <c r="B31" s="56">
        <v>-1735.5267144451448</v>
      </c>
      <c r="C31" s="56">
        <v>-684.60311813132671</v>
      </c>
      <c r="D31" s="56">
        <v>689.70232121594051</v>
      </c>
      <c r="E31" s="56">
        <v>-3788.2507065819259</v>
      </c>
      <c r="F31" s="56">
        <v>1656.1800224877368</v>
      </c>
      <c r="G31" s="56">
        <v>1273.5252361729868</v>
      </c>
      <c r="H31" s="56">
        <v>175.02259898137498</v>
      </c>
      <c r="I31" s="56">
        <v>2413.9503603004059</v>
      </c>
      <c r="J31" s="56">
        <v>6208.380539158421</v>
      </c>
      <c r="K31" s="7"/>
      <c r="L31" s="36" t="s">
        <v>118</v>
      </c>
      <c r="M31" s="32">
        <v>-209.06826909860072</v>
      </c>
      <c r="N31" s="32">
        <v>-100.19312893276754</v>
      </c>
      <c r="O31" s="32">
        <v>131.79106671218423</v>
      </c>
      <c r="P31" s="32">
        <v>-1427.8765423031036</v>
      </c>
      <c r="Q31" s="32">
        <v>934.77124721827795</v>
      </c>
      <c r="R31" s="32">
        <v>2339.3490294198982</v>
      </c>
      <c r="S31" s="32">
        <v>397.34336245607079</v>
      </c>
      <c r="T31" s="32">
        <v>9811.5300460932158</v>
      </c>
      <c r="U31" s="32">
        <v>238.57188659362825</v>
      </c>
      <c r="V31" s="7"/>
      <c r="W31" s="7"/>
      <c r="X31" s="7"/>
    </row>
    <row r="32" spans="1:26" ht="25.5" customHeight="1">
      <c r="A32" s="110" t="s">
        <v>105</v>
      </c>
      <c r="B32" s="110"/>
      <c r="C32" s="110"/>
      <c r="D32" s="110"/>
      <c r="E32" s="110"/>
      <c r="F32" s="110"/>
      <c r="G32" s="110"/>
      <c r="H32" s="110"/>
      <c r="I32" s="110"/>
      <c r="J32" s="110"/>
      <c r="K32" s="7"/>
      <c r="L32" s="10"/>
      <c r="M32" s="14"/>
      <c r="N32" s="14"/>
      <c r="O32" s="14"/>
      <c r="P32" s="13"/>
      <c r="Q32" s="14"/>
      <c r="R32" s="13"/>
      <c r="S32" s="14"/>
      <c r="T32" s="13"/>
      <c r="U32" s="14"/>
      <c r="V32" s="7"/>
      <c r="W32" s="7"/>
      <c r="X32" s="7"/>
      <c r="Y32" s="24"/>
      <c r="Z32" s="24"/>
    </row>
    <row r="33" spans="1:26" ht="12.75" customHeight="1">
      <c r="A33" s="110" t="s">
        <v>106</v>
      </c>
      <c r="B33" s="110"/>
      <c r="C33" s="110"/>
      <c r="D33" s="110"/>
      <c r="E33" s="110"/>
      <c r="F33" s="110"/>
      <c r="G33" s="110"/>
      <c r="H33" s="110"/>
      <c r="I33" s="110"/>
      <c r="J33" s="110"/>
      <c r="K33" s="7"/>
      <c r="L33" s="24"/>
      <c r="M33" s="14"/>
      <c r="N33" s="14"/>
      <c r="O33" s="14"/>
      <c r="P33" s="13"/>
      <c r="Q33" s="14"/>
      <c r="R33" s="13"/>
      <c r="S33" s="14"/>
      <c r="T33" s="13"/>
      <c r="U33" s="14"/>
      <c r="V33" s="7"/>
      <c r="W33" s="7"/>
      <c r="X33" s="7"/>
      <c r="Y33" s="24"/>
      <c r="Z33" s="24"/>
    </row>
    <row r="34" spans="1:26">
      <c r="A34" s="110" t="s">
        <v>104</v>
      </c>
      <c r="B34" s="110"/>
      <c r="C34" s="110"/>
      <c r="D34" s="110"/>
      <c r="E34" s="110"/>
      <c r="F34" s="110"/>
      <c r="G34" s="110"/>
      <c r="H34" s="110"/>
      <c r="I34" s="110"/>
      <c r="J34" s="110"/>
      <c r="K34" s="7"/>
      <c r="L34" s="24"/>
      <c r="M34" s="24"/>
      <c r="N34" s="24"/>
      <c r="O34" s="24"/>
      <c r="P34" s="24"/>
      <c r="Q34" s="24"/>
      <c r="R34" s="24"/>
      <c r="S34" s="24"/>
      <c r="T34" s="24"/>
      <c r="U34" s="24"/>
      <c r="V34" s="7"/>
      <c r="W34" s="7"/>
      <c r="X34" s="7"/>
      <c r="Y34" s="24"/>
      <c r="Z34" s="24"/>
    </row>
    <row r="35" spans="1:26" ht="27.75" customHeight="1">
      <c r="A35" s="47" t="s">
        <v>107</v>
      </c>
      <c r="B35" s="47"/>
      <c r="C35" s="47"/>
      <c r="D35" s="47"/>
      <c r="E35" s="47"/>
      <c r="F35" s="47"/>
      <c r="G35" s="47"/>
      <c r="H35" s="47"/>
      <c r="I35" s="47"/>
      <c r="J35" s="47"/>
      <c r="K35" s="7"/>
      <c r="L35" s="24"/>
      <c r="M35" s="24"/>
      <c r="N35" s="24"/>
      <c r="O35" s="24"/>
      <c r="P35" s="24"/>
      <c r="Q35" s="24"/>
      <c r="R35" s="24"/>
      <c r="S35" s="24"/>
      <c r="T35" s="24"/>
      <c r="U35" s="24"/>
      <c r="V35" s="7"/>
      <c r="W35" s="7"/>
      <c r="X35" s="7"/>
      <c r="Y35" s="24"/>
      <c r="Z35" s="24"/>
    </row>
    <row r="36" spans="1:26">
      <c r="A36" s="11"/>
      <c r="B36" s="11"/>
      <c r="C36" s="11"/>
      <c r="D36" s="11"/>
      <c r="E36" s="11"/>
      <c r="F36" s="11"/>
      <c r="G36" s="11"/>
      <c r="H36" s="11"/>
      <c r="I36" s="11"/>
      <c r="J36" s="11"/>
      <c r="K36" s="11"/>
      <c r="L36" s="24"/>
      <c r="M36" s="24"/>
      <c r="N36" s="24"/>
      <c r="O36" s="24"/>
      <c r="P36" s="24"/>
      <c r="Q36" s="24"/>
      <c r="R36" s="24"/>
      <c r="S36" s="24"/>
      <c r="T36" s="24"/>
      <c r="U36" s="24"/>
      <c r="V36" s="24"/>
      <c r="W36" s="24"/>
      <c r="X36" s="24"/>
      <c r="Y36" s="24"/>
      <c r="Z36" s="24"/>
    </row>
    <row r="37" spans="1:26">
      <c r="A37" s="11"/>
      <c r="B37" s="11"/>
      <c r="C37" s="11"/>
      <c r="D37" s="11"/>
      <c r="E37" s="11"/>
      <c r="F37" s="11"/>
      <c r="G37" s="11"/>
      <c r="H37" s="11"/>
      <c r="I37" s="11"/>
      <c r="J37" s="11"/>
      <c r="K37" s="11"/>
      <c r="L37" s="24"/>
      <c r="M37" s="24"/>
      <c r="N37" s="24"/>
      <c r="O37" s="24"/>
      <c r="P37" s="24"/>
      <c r="Q37" s="24"/>
      <c r="R37" s="24"/>
      <c r="S37" s="24"/>
      <c r="T37" s="24"/>
      <c r="U37" s="24"/>
      <c r="V37" s="24"/>
      <c r="W37" s="24"/>
      <c r="X37" s="24"/>
      <c r="Y37" s="24"/>
      <c r="Z37" s="24"/>
    </row>
    <row r="38" spans="1:26">
      <c r="A38" s="11"/>
      <c r="B38" s="11"/>
      <c r="C38" s="11"/>
      <c r="D38" s="11"/>
      <c r="E38" s="11"/>
      <c r="F38" s="11"/>
      <c r="G38" s="11"/>
      <c r="H38" s="11"/>
      <c r="I38" s="11"/>
      <c r="J38" s="11"/>
      <c r="K38" s="11"/>
      <c r="L38" s="24"/>
      <c r="M38" s="24"/>
      <c r="N38" s="24"/>
      <c r="O38" s="24"/>
      <c r="P38" s="24"/>
      <c r="Q38" s="24"/>
      <c r="R38" s="24"/>
      <c r="S38" s="24"/>
      <c r="T38" s="24"/>
      <c r="U38" s="24"/>
      <c r="V38" s="24"/>
      <c r="W38" s="24"/>
      <c r="X38" s="24"/>
      <c r="Y38" s="24"/>
      <c r="Z38" s="24"/>
    </row>
    <row r="39" spans="1:26">
      <c r="A39" s="11"/>
      <c r="B39" s="11"/>
      <c r="C39" s="11"/>
      <c r="D39" s="11"/>
      <c r="E39" s="11"/>
      <c r="F39" s="11"/>
      <c r="G39" s="11"/>
      <c r="H39" s="11"/>
      <c r="I39" s="11"/>
      <c r="J39" s="11"/>
      <c r="K39" s="11"/>
      <c r="L39" s="24"/>
      <c r="M39" s="24"/>
      <c r="N39" s="24"/>
      <c r="O39" s="24"/>
      <c r="P39" s="24"/>
      <c r="Q39" s="24"/>
      <c r="R39" s="24"/>
      <c r="S39" s="24"/>
      <c r="T39" s="24"/>
      <c r="U39" s="24"/>
      <c r="V39" s="24"/>
      <c r="W39" s="24"/>
      <c r="X39" s="24"/>
      <c r="Y39" s="24"/>
      <c r="Z39" s="24"/>
    </row>
    <row r="40" spans="1:26">
      <c r="A40" s="11"/>
      <c r="B40" s="11"/>
      <c r="C40" s="11"/>
      <c r="D40" s="11"/>
      <c r="E40" s="11"/>
      <c r="F40" s="11"/>
      <c r="G40" s="11"/>
      <c r="H40" s="11"/>
      <c r="I40" s="11"/>
      <c r="J40" s="11"/>
      <c r="K40" s="11"/>
      <c r="L40" s="24"/>
      <c r="M40" s="24"/>
      <c r="N40" s="24"/>
      <c r="O40" s="24"/>
      <c r="P40" s="24"/>
      <c r="Q40" s="24"/>
      <c r="R40" s="24"/>
      <c r="S40" s="24"/>
      <c r="T40" s="24"/>
      <c r="U40" s="24"/>
      <c r="V40" s="24"/>
      <c r="W40" s="24"/>
      <c r="X40" s="24"/>
      <c r="Y40" s="24"/>
      <c r="Z40" s="24"/>
    </row>
    <row r="41" spans="1:26">
      <c r="A41" s="11"/>
      <c r="B41" s="11"/>
      <c r="C41" s="11"/>
      <c r="D41" s="11"/>
      <c r="E41" s="11"/>
      <c r="F41" s="11"/>
      <c r="G41" s="11"/>
      <c r="H41" s="11"/>
      <c r="I41" s="11"/>
      <c r="J41" s="11"/>
      <c r="K41" s="11"/>
      <c r="L41" s="24"/>
      <c r="M41" s="24"/>
      <c r="N41" s="24"/>
      <c r="O41" s="24"/>
      <c r="P41" s="24"/>
      <c r="Q41" s="24"/>
      <c r="R41" s="24"/>
      <c r="S41" s="24"/>
      <c r="T41" s="24"/>
      <c r="U41" s="24"/>
      <c r="V41" s="24"/>
      <c r="W41" s="24"/>
      <c r="X41" s="24"/>
      <c r="Y41" s="24"/>
      <c r="Z41" s="24"/>
    </row>
    <row r="56" spans="1:26">
      <c r="A56" s="24"/>
      <c r="B56" s="24"/>
      <c r="C56" s="24"/>
      <c r="D56" s="24"/>
      <c r="E56" s="24"/>
      <c r="F56" s="24"/>
      <c r="G56" s="24"/>
      <c r="H56" s="24"/>
      <c r="I56" s="24"/>
      <c r="J56" s="24"/>
      <c r="K56" s="3"/>
      <c r="L56" s="24"/>
      <c r="M56" s="24"/>
      <c r="N56" s="24"/>
      <c r="O56" s="24"/>
      <c r="P56" s="24"/>
      <c r="Q56" s="24"/>
      <c r="R56" s="24"/>
      <c r="S56" s="24"/>
      <c r="T56" s="24"/>
      <c r="U56" s="24"/>
      <c r="V56" s="24"/>
      <c r="W56" s="24"/>
      <c r="X56" s="24"/>
      <c r="Y56" s="24"/>
      <c r="Z56" s="24"/>
    </row>
    <row r="57" spans="1:26">
      <c r="A57" s="24"/>
      <c r="B57" s="24"/>
      <c r="C57" s="24"/>
      <c r="D57" s="24"/>
      <c r="E57" s="24"/>
      <c r="F57" s="24"/>
      <c r="G57" s="24"/>
      <c r="H57" s="24"/>
      <c r="I57" s="24"/>
      <c r="J57" s="24"/>
      <c r="K57" s="3"/>
      <c r="L57" s="24"/>
      <c r="M57" s="24"/>
      <c r="N57" s="24"/>
      <c r="O57" s="24"/>
      <c r="P57" s="24"/>
      <c r="Q57" s="24"/>
      <c r="R57" s="24"/>
      <c r="S57" s="24"/>
      <c r="T57" s="24"/>
      <c r="U57" s="24"/>
      <c r="V57" s="24"/>
      <c r="W57" s="24"/>
      <c r="X57" s="24"/>
      <c r="Y57" s="24"/>
      <c r="Z57" s="24"/>
    </row>
    <row r="58" spans="1:26">
      <c r="A58" s="24"/>
      <c r="B58" s="24"/>
      <c r="C58" s="24"/>
      <c r="D58" s="24"/>
      <c r="E58" s="24"/>
      <c r="F58" s="24"/>
      <c r="G58" s="24"/>
      <c r="H58" s="24"/>
      <c r="I58" s="24"/>
      <c r="J58" s="24"/>
      <c r="K58" s="3"/>
      <c r="L58" s="24"/>
      <c r="M58" s="24"/>
      <c r="N58" s="24"/>
      <c r="O58" s="24"/>
      <c r="P58" s="24"/>
      <c r="Q58" s="24"/>
      <c r="R58" s="24"/>
      <c r="S58" s="24"/>
      <c r="T58" s="24"/>
      <c r="U58" s="24"/>
      <c r="V58" s="24"/>
      <c r="W58" s="24"/>
      <c r="X58" s="24"/>
      <c r="Y58" s="24"/>
      <c r="Z58" s="24"/>
    </row>
    <row r="59" spans="1:26">
      <c r="A59" s="7"/>
      <c r="B59" s="7"/>
      <c r="C59" s="7"/>
      <c r="D59" s="7"/>
      <c r="E59" s="7"/>
      <c r="F59" s="7"/>
      <c r="G59" s="7"/>
      <c r="H59" s="7"/>
      <c r="I59" s="7"/>
      <c r="J59" s="7"/>
      <c r="K59" s="3"/>
      <c r="L59" s="24"/>
      <c r="M59" s="24"/>
      <c r="N59" s="24"/>
      <c r="O59" s="24"/>
      <c r="P59" s="24"/>
      <c r="Q59" s="24"/>
      <c r="R59" s="24"/>
      <c r="S59" s="24"/>
      <c r="T59" s="24"/>
      <c r="U59" s="24"/>
      <c r="V59" s="24"/>
      <c r="W59" s="24"/>
      <c r="X59" s="24"/>
      <c r="Y59" s="24"/>
      <c r="Z59" s="24"/>
    </row>
    <row r="60" spans="1:26">
      <c r="A60" s="7"/>
      <c r="B60" s="7"/>
      <c r="C60" s="7"/>
      <c r="D60" s="7"/>
      <c r="E60" s="7"/>
      <c r="F60" s="7"/>
      <c r="G60" s="7"/>
      <c r="H60" s="7"/>
      <c r="I60" s="7"/>
      <c r="J60" s="7"/>
      <c r="K60" s="3"/>
      <c r="L60" s="24"/>
      <c r="M60" s="24"/>
      <c r="N60" s="24"/>
      <c r="O60" s="24"/>
      <c r="P60" s="24"/>
      <c r="Q60" s="24"/>
      <c r="R60" s="24"/>
      <c r="S60" s="24"/>
      <c r="T60" s="24"/>
      <c r="U60" s="24"/>
      <c r="V60" s="24"/>
      <c r="W60" s="24"/>
      <c r="X60" s="24"/>
      <c r="Y60" s="24"/>
      <c r="Z60" s="24"/>
    </row>
    <row r="61" spans="1:26">
      <c r="A61" s="7"/>
      <c r="B61" s="7"/>
      <c r="C61" s="7"/>
      <c r="D61" s="7"/>
      <c r="E61" s="7"/>
      <c r="F61" s="7"/>
      <c r="G61" s="7"/>
      <c r="H61" s="7"/>
      <c r="I61" s="7"/>
      <c r="J61" s="7"/>
      <c r="K61" s="3"/>
      <c r="L61" s="24"/>
      <c r="M61" s="24"/>
      <c r="N61" s="24"/>
      <c r="O61" s="24"/>
      <c r="P61" s="24"/>
      <c r="Q61" s="24"/>
      <c r="R61" s="24"/>
      <c r="S61" s="24"/>
      <c r="T61" s="24"/>
      <c r="U61" s="24"/>
      <c r="V61" s="24"/>
      <c r="W61" s="24"/>
      <c r="X61" s="24"/>
      <c r="Y61" s="24"/>
      <c r="Z61" s="24"/>
    </row>
    <row r="62" spans="1:26">
      <c r="A62" s="7"/>
      <c r="B62" s="7"/>
      <c r="C62" s="7"/>
      <c r="D62" s="7"/>
      <c r="E62" s="7"/>
      <c r="F62" s="7"/>
      <c r="G62" s="7"/>
      <c r="H62" s="7"/>
      <c r="I62" s="7"/>
      <c r="J62" s="7"/>
      <c r="K62" s="3"/>
      <c r="L62" s="24"/>
      <c r="M62" s="24"/>
      <c r="N62" s="24"/>
      <c r="O62" s="24"/>
      <c r="P62" s="24"/>
      <c r="Q62" s="24"/>
      <c r="R62" s="24"/>
      <c r="S62" s="24"/>
      <c r="T62" s="24"/>
      <c r="U62" s="24"/>
      <c r="V62" s="24"/>
      <c r="W62" s="24"/>
      <c r="X62" s="24"/>
      <c r="Y62" s="24"/>
      <c r="Z62" s="24"/>
    </row>
    <row r="63" spans="1:26">
      <c r="A63" s="7"/>
      <c r="B63" s="7"/>
      <c r="C63" s="7"/>
      <c r="D63" s="7"/>
      <c r="E63" s="7"/>
      <c r="F63" s="7"/>
      <c r="G63" s="7"/>
      <c r="H63" s="7"/>
      <c r="I63" s="7"/>
      <c r="J63" s="7"/>
      <c r="K63" s="3"/>
      <c r="L63" s="24"/>
      <c r="M63" s="24"/>
      <c r="N63" s="24"/>
      <c r="O63" s="24"/>
      <c r="P63" s="24"/>
      <c r="Q63" s="24"/>
      <c r="R63" s="24"/>
      <c r="S63" s="24"/>
      <c r="T63" s="24"/>
      <c r="U63" s="24"/>
      <c r="V63" s="24"/>
      <c r="W63" s="24"/>
      <c r="X63" s="24"/>
      <c r="Y63" s="24"/>
      <c r="Z63" s="24"/>
    </row>
    <row r="64" spans="1:26">
      <c r="A64" s="7"/>
      <c r="B64" s="7"/>
      <c r="C64" s="7"/>
      <c r="D64" s="7"/>
      <c r="E64" s="7"/>
      <c r="F64" s="7"/>
      <c r="G64" s="7"/>
      <c r="H64" s="7"/>
      <c r="I64" s="7"/>
      <c r="J64" s="7"/>
      <c r="K64" s="3"/>
      <c r="L64" s="24"/>
      <c r="M64" s="24"/>
      <c r="N64" s="24"/>
      <c r="O64" s="24"/>
      <c r="P64" s="24"/>
      <c r="Q64" s="24"/>
      <c r="R64" s="24"/>
      <c r="S64" s="24"/>
      <c r="T64" s="24"/>
      <c r="U64" s="24"/>
      <c r="V64" s="24"/>
      <c r="W64" s="24"/>
      <c r="X64" s="24"/>
      <c r="Y64" s="24"/>
      <c r="Z64" s="24"/>
    </row>
    <row r="65" spans="1:26">
      <c r="A65" s="7"/>
      <c r="B65" s="7"/>
      <c r="C65" s="7"/>
      <c r="D65" s="7"/>
      <c r="E65" s="7"/>
      <c r="F65" s="7"/>
      <c r="G65" s="7"/>
      <c r="H65" s="7"/>
      <c r="I65" s="7"/>
      <c r="J65" s="7"/>
      <c r="K65" s="3"/>
      <c r="L65" s="24"/>
      <c r="M65" s="24"/>
      <c r="N65" s="24"/>
      <c r="O65" s="24"/>
      <c r="P65" s="24"/>
      <c r="Q65" s="24"/>
      <c r="R65" s="24"/>
      <c r="S65" s="24"/>
      <c r="T65" s="24"/>
      <c r="U65" s="24"/>
      <c r="V65" s="24"/>
      <c r="W65" s="24"/>
      <c r="X65" s="24"/>
      <c r="Y65" s="24"/>
      <c r="Z65" s="24"/>
    </row>
    <row r="66" spans="1:26">
      <c r="A66" s="7"/>
      <c r="B66" s="7"/>
      <c r="C66" s="7"/>
      <c r="D66" s="7"/>
      <c r="E66" s="7"/>
      <c r="F66" s="7"/>
      <c r="G66" s="7"/>
      <c r="H66" s="7"/>
      <c r="I66" s="7"/>
      <c r="J66" s="7"/>
      <c r="K66" s="3"/>
      <c r="L66" s="24"/>
      <c r="M66" s="24"/>
      <c r="N66" s="24"/>
      <c r="O66" s="24"/>
      <c r="P66" s="24"/>
      <c r="Q66" s="24"/>
      <c r="R66" s="24"/>
      <c r="S66" s="24"/>
      <c r="T66" s="24"/>
      <c r="U66" s="24"/>
      <c r="V66" s="24"/>
      <c r="W66" s="24"/>
      <c r="X66" s="24"/>
      <c r="Y66" s="24"/>
      <c r="Z66" s="24"/>
    </row>
    <row r="67" spans="1:26">
      <c r="A67" s="7"/>
      <c r="B67" s="7"/>
      <c r="C67" s="7"/>
      <c r="D67" s="7"/>
      <c r="E67" s="7"/>
      <c r="F67" s="7"/>
      <c r="G67" s="7"/>
      <c r="H67" s="7"/>
      <c r="I67" s="7"/>
      <c r="J67" s="7"/>
      <c r="K67" s="3"/>
      <c r="L67" s="24"/>
      <c r="M67" s="24"/>
      <c r="N67" s="24"/>
      <c r="O67" s="24"/>
      <c r="P67" s="24"/>
      <c r="Q67" s="24"/>
      <c r="R67" s="24"/>
      <c r="S67" s="24"/>
      <c r="T67" s="24"/>
      <c r="U67" s="24"/>
      <c r="V67" s="24"/>
      <c r="W67" s="24"/>
      <c r="X67" s="24"/>
      <c r="Y67" s="24"/>
      <c r="Z67" s="24"/>
    </row>
    <row r="68" spans="1:26">
      <c r="A68" s="7"/>
      <c r="B68" s="7"/>
      <c r="C68" s="7"/>
      <c r="D68" s="7"/>
      <c r="E68" s="7"/>
      <c r="F68" s="7"/>
      <c r="G68" s="7"/>
      <c r="H68" s="7"/>
      <c r="I68" s="7"/>
      <c r="J68" s="7"/>
      <c r="K68" s="3"/>
      <c r="L68" s="24"/>
      <c r="M68" s="24"/>
      <c r="N68" s="24"/>
      <c r="O68" s="24"/>
      <c r="P68" s="24"/>
      <c r="Q68" s="24"/>
      <c r="R68" s="24"/>
      <c r="S68" s="24"/>
      <c r="T68" s="24"/>
      <c r="U68" s="24"/>
      <c r="V68" s="24"/>
      <c r="W68" s="24"/>
      <c r="X68" s="24"/>
      <c r="Y68" s="24"/>
      <c r="Z68" s="24"/>
    </row>
    <row r="69" spans="1:26">
      <c r="A69" s="7"/>
      <c r="B69" s="7"/>
      <c r="C69" s="7"/>
      <c r="D69" s="7"/>
      <c r="E69" s="7"/>
      <c r="F69" s="7"/>
      <c r="G69" s="7"/>
      <c r="H69" s="7"/>
      <c r="I69" s="7"/>
      <c r="J69" s="7"/>
      <c r="K69" s="3"/>
      <c r="L69" s="24"/>
      <c r="M69" s="24"/>
      <c r="N69" s="24"/>
      <c r="O69" s="24"/>
      <c r="P69" s="24"/>
      <c r="Q69" s="24"/>
      <c r="R69" s="24"/>
      <c r="S69" s="24"/>
      <c r="T69" s="24"/>
      <c r="U69" s="24"/>
      <c r="V69" s="24"/>
      <c r="W69" s="24"/>
      <c r="X69" s="24"/>
      <c r="Y69" s="24"/>
      <c r="Z69" s="24"/>
    </row>
    <row r="70" spans="1:26">
      <c r="A70" s="7"/>
      <c r="B70" s="7"/>
      <c r="C70" s="7"/>
      <c r="D70" s="7"/>
      <c r="E70" s="7"/>
      <c r="F70" s="7"/>
      <c r="G70" s="7"/>
      <c r="H70" s="7"/>
      <c r="I70" s="7"/>
      <c r="J70" s="7"/>
      <c r="K70" s="3"/>
      <c r="L70" s="24"/>
      <c r="M70" s="24"/>
      <c r="N70" s="24"/>
      <c r="O70" s="24"/>
      <c r="P70" s="24"/>
      <c r="Q70" s="24"/>
      <c r="R70" s="24"/>
      <c r="S70" s="24"/>
      <c r="T70" s="24"/>
      <c r="U70" s="24"/>
      <c r="V70" s="24"/>
      <c r="W70" s="24"/>
      <c r="X70" s="24"/>
      <c r="Y70" s="24"/>
      <c r="Z70" s="24"/>
    </row>
    <row r="71" spans="1:26">
      <c r="A71" s="7"/>
      <c r="B71" s="7"/>
      <c r="C71" s="7"/>
      <c r="D71" s="7"/>
      <c r="E71" s="7"/>
      <c r="F71" s="7"/>
      <c r="G71" s="7"/>
      <c r="H71" s="7"/>
      <c r="I71" s="7"/>
      <c r="J71" s="7"/>
      <c r="K71" s="3"/>
      <c r="L71" s="24"/>
      <c r="M71" s="24"/>
      <c r="N71" s="24"/>
      <c r="O71" s="24"/>
      <c r="P71" s="24"/>
      <c r="Q71" s="24"/>
      <c r="R71" s="24"/>
      <c r="S71" s="24"/>
      <c r="T71" s="24"/>
      <c r="U71" s="24"/>
      <c r="V71" s="24"/>
      <c r="W71" s="24"/>
      <c r="X71" s="24"/>
      <c r="Y71" s="24"/>
      <c r="Z71" s="24"/>
    </row>
    <row r="72" spans="1:26">
      <c r="A72" s="3"/>
      <c r="B72" s="7"/>
      <c r="C72" s="7"/>
      <c r="D72" s="7"/>
      <c r="E72" s="7"/>
      <c r="F72" s="7"/>
      <c r="G72" s="7"/>
      <c r="H72" s="7"/>
      <c r="I72" s="7"/>
      <c r="J72" s="7"/>
      <c r="K72" s="24"/>
      <c r="L72" s="24"/>
      <c r="M72" s="24"/>
      <c r="N72" s="24"/>
      <c r="O72" s="24"/>
      <c r="P72" s="24"/>
      <c r="Q72" s="24"/>
      <c r="R72" s="24"/>
      <c r="S72" s="24"/>
      <c r="T72" s="24"/>
      <c r="U72" s="24"/>
      <c r="V72" s="24"/>
      <c r="W72" s="24"/>
      <c r="X72" s="24"/>
      <c r="Y72" s="24"/>
      <c r="Z72" s="24"/>
    </row>
    <row r="73" spans="1:26">
      <c r="A73" s="3"/>
      <c r="B73" s="3"/>
      <c r="C73" s="3"/>
      <c r="D73" s="3"/>
      <c r="E73" s="3"/>
      <c r="F73" s="3"/>
      <c r="G73" s="3"/>
      <c r="H73" s="3"/>
      <c r="I73" s="3"/>
      <c r="J73" s="3"/>
      <c r="K73" s="24"/>
      <c r="L73" s="24"/>
      <c r="M73" s="24"/>
      <c r="N73" s="24"/>
      <c r="O73" s="24"/>
      <c r="P73" s="24"/>
      <c r="Q73" s="24"/>
      <c r="R73" s="24"/>
      <c r="S73" s="24"/>
      <c r="T73" s="24"/>
      <c r="U73" s="24"/>
      <c r="V73" s="24"/>
      <c r="W73" s="24"/>
      <c r="X73" s="24"/>
      <c r="Y73" s="24"/>
      <c r="Z73" s="24"/>
    </row>
    <row r="74" spans="1:26">
      <c r="A74" s="3"/>
      <c r="B74" s="3"/>
      <c r="C74" s="3"/>
      <c r="D74" s="3"/>
      <c r="E74" s="3"/>
      <c r="F74" s="3"/>
      <c r="G74" s="3"/>
      <c r="H74" s="3"/>
      <c r="I74" s="3"/>
      <c r="J74" s="3"/>
      <c r="K74" s="24"/>
      <c r="L74" s="24"/>
      <c r="M74" s="24"/>
      <c r="N74" s="24"/>
      <c r="O74" s="24"/>
      <c r="P74" s="24"/>
      <c r="Q74" s="24"/>
      <c r="R74" s="24"/>
      <c r="S74" s="24"/>
      <c r="T74" s="24"/>
      <c r="U74" s="24"/>
      <c r="V74" s="24"/>
      <c r="W74" s="24"/>
      <c r="X74" s="24"/>
      <c r="Y74" s="24"/>
      <c r="Z74" s="24"/>
    </row>
  </sheetData>
  <mergeCells count="7">
    <mergeCell ref="A34:J34"/>
    <mergeCell ref="A1:J1"/>
    <mergeCell ref="L1:U1"/>
    <mergeCell ref="L4:U4"/>
    <mergeCell ref="L11:U11"/>
    <mergeCell ref="A33:J33"/>
    <mergeCell ref="A32:J32"/>
  </mergeCell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Overview</vt:lpstr>
      <vt:lpstr>Drivers method</vt:lpstr>
      <vt:lpstr>Table S4-1 Revenue</vt:lpstr>
      <vt:lpstr>Table S4-2 Expenses</vt:lpstr>
      <vt:lpstr>Table S4-3 Capital items</vt:lpstr>
      <vt:lpstr>Table S4-4 CW payments</vt:lpstr>
      <vt:lpstr>Table S4-5 Net impact CW paymts</vt:lpstr>
      <vt:lpstr>Table S4-6 Drivers of GST dist.</vt:lpstr>
      <vt:lpstr>GST_Total_Revenue</vt:lpstr>
      <vt:lpstr>'Table S4-2 Expenses'!Print_Area</vt:lpstr>
      <vt:lpstr>'Table S4-6 Drivers of GST dist.'!Print_Area</vt:lpstr>
      <vt:lpstr>PrintArea1</vt:lpstr>
      <vt:lpstr>PrintArea2</vt:lpstr>
      <vt:lpstr>PrintArea3</vt:lpstr>
      <vt:lpstr>PrintArea4</vt:lpstr>
      <vt:lpstr>PrintArea5</vt:lpstr>
      <vt:lpstr>PrintArea6</vt:lpstr>
      <vt:lpstr>PrintArea7</vt:lpstr>
      <vt:lpstr>PrintArea8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2021-03-16T20:53:07Z</dcterms:created>
  <dcterms:modified xsi:type="dcterms:W3CDTF">2021-03-16T20:53:49Z</dcterms:modified>
</cp:coreProperties>
</file>